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rmyeitaas.sharepoint-mil.us/teams/TXARNG-JFHQ-J1-OLSPay/Shared Documents/OLS Pay/Products/CY26 Staging/"/>
    </mc:Choice>
  </mc:AlternateContent>
  <xr:revisionPtr revIDLastSave="407" documentId="8_{42030570-AA64-4C0E-8B08-8E1346052FE0}" xr6:coauthVersionLast="47" xr6:coauthVersionMax="47" xr10:uidLastSave="{DA984C2F-C4A7-4C83-9B96-55EAB29D7EA8}"/>
  <bookViews>
    <workbookView xWindow="-108" yWindow="108" windowWidth="23256" windowHeight="12240" tabRatio="705" xr2:uid="{00000000-000D-0000-FFFF-FFFF00000000}"/>
  </bookViews>
  <sheets>
    <sheet name="SM Pay" sheetId="6" r:id="rId1"/>
    <sheet name="Daily Pay Table 2026" sheetId="2" r:id="rId2"/>
    <sheet name="Pay Table 2026" sheetId="1" r:id="rId3"/>
    <sheet name="Non-Locality BAH 2026" sheetId="3" r:id="rId4"/>
    <sheet name="Daily Non-Locality BAH 2026" sheetId="4" r:id="rId5"/>
    <sheet name="BAS &amp; PER DIEM" sheetId="5" r:id="rId6"/>
    <sheet name="Misc Table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6" l="1"/>
  <c r="F17" i="6" l="1"/>
  <c r="E17" i="6"/>
  <c r="J17" i="6"/>
  <c r="H17" i="6"/>
  <c r="G17" i="6"/>
  <c r="B6" i="5"/>
  <c r="C6" i="5"/>
  <c r="C10" i="6"/>
  <c r="F12" i="6"/>
  <c r="G10" i="6"/>
  <c r="F10" i="6" s="1"/>
  <c r="G11" i="6"/>
  <c r="F11" i="6" s="1"/>
  <c r="K17" i="6" l="1"/>
  <c r="G12" i="6"/>
  <c r="C25" i="4"/>
  <c r="C26" i="4"/>
  <c r="C27" i="4"/>
  <c r="C28" i="4"/>
  <c r="B25" i="4"/>
  <c r="B26" i="4"/>
  <c r="B27" i="4"/>
  <c r="B28" i="4"/>
  <c r="B3" i="2"/>
  <c r="C3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B4" i="2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B5" i="2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B6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B7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B8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B9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B10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B17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B18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B20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B21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B22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B24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B26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B27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B28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F6" i="6" l="1"/>
  <c r="G6" i="6" s="1"/>
  <c r="F5" i="6"/>
  <c r="G5" i="6" s="1"/>
  <c r="C24" i="4"/>
  <c r="B24" i="4"/>
  <c r="C23" i="4"/>
  <c r="F4" i="6" s="1"/>
  <c r="G4" i="6" s="1"/>
  <c r="B23" i="4"/>
  <c r="C22" i="4"/>
  <c r="B22" i="4"/>
  <c r="C21" i="4"/>
  <c r="B21" i="4"/>
  <c r="C20" i="4"/>
  <c r="B20" i="4"/>
  <c r="C19" i="4"/>
  <c r="B19" i="4"/>
  <c r="C18" i="4"/>
  <c r="B18" i="4"/>
  <c r="C17" i="4"/>
  <c r="B17" i="4"/>
  <c r="C16" i="4"/>
  <c r="B16" i="4"/>
  <c r="C15" i="4"/>
  <c r="B15" i="4"/>
  <c r="C14" i="4"/>
  <c r="B14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B6" i="4"/>
  <c r="C5" i="4"/>
  <c r="B5" i="4"/>
  <c r="C4" i="4"/>
  <c r="B4" i="4"/>
  <c r="C3" i="4"/>
  <c r="B3" i="4"/>
  <c r="C2" i="4"/>
  <c r="B2" i="4"/>
  <c r="F3" i="6"/>
  <c r="G9" i="6"/>
  <c r="G8" i="6"/>
  <c r="F8" i="6" s="1"/>
  <c r="F22" i="6" l="1"/>
  <c r="F7" i="6"/>
  <c r="G3" i="6"/>
  <c r="F9" i="6"/>
  <c r="F13" i="6" l="1"/>
  <c r="G7" i="6"/>
  <c r="F23" i="6" s="1"/>
  <c r="F24" i="6" s="1"/>
  <c r="G13" i="6" l="1"/>
  <c r="J3" i="6" s="1"/>
  <c r="J4" i="6"/>
  <c r="J5" i="6"/>
  <c r="J7" i="6" s="1"/>
  <c r="J6" i="6" l="1"/>
  <c r="J8" i="6" s="1"/>
  <c r="J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Garcia, Roberto E 1LT</author>
    <author>Knudson, George W. SGT</author>
  </authors>
  <commentList>
    <comment ref="F3" authorId="0" shapeId="0" xr:uid="{961B6D77-FE66-462B-BD40-7780C62DA58C}">
      <text>
        <r>
          <rPr>
            <b/>
            <sz val="9"/>
            <color indexed="81"/>
            <rFont val="Tahoma"/>
            <family val="2"/>
          </rPr>
          <t>Garcia, Roberto E 1LT:</t>
        </r>
        <r>
          <rPr>
            <sz val="9"/>
            <color indexed="81"/>
            <rFont val="Tahoma"/>
            <family val="2"/>
          </rPr>
          <t xml:space="preserve">
Daily Base Pay based on Grade &amp; TIS. (Taxable)</t>
        </r>
      </text>
    </comment>
    <comment ref="F4" authorId="0" shapeId="0" xr:uid="{7654D0C7-13EE-429B-9BDA-AC98EB9B21CF}">
      <text>
        <r>
          <rPr>
            <b/>
            <sz val="9"/>
            <color indexed="81"/>
            <rFont val="Tahoma"/>
            <family val="2"/>
          </rPr>
          <t>Garcia, Roberto E 1LT:</t>
        </r>
        <r>
          <rPr>
            <sz val="9"/>
            <color indexed="81"/>
            <rFont val="Tahoma"/>
            <family val="2"/>
          </rPr>
          <t xml:space="preserve">
Non-Locality BAH rate based on Grade and Marital Status/No. of Dep. (Non-Taxable)</t>
        </r>
      </text>
    </comment>
    <comment ref="F5" authorId="0" shapeId="0" xr:uid="{0153DC0C-5132-42EB-8067-A0DDBA3B95C9}">
      <text>
        <r>
          <rPr>
            <b/>
            <sz val="9"/>
            <color indexed="81"/>
            <rFont val="Tahoma"/>
            <family val="2"/>
          </rPr>
          <t>Garcia, Roberto E 1LT:</t>
        </r>
        <r>
          <rPr>
            <sz val="9"/>
            <color indexed="81"/>
            <rFont val="Tahoma"/>
            <family val="2"/>
          </rPr>
          <t xml:space="preserve">
Based on Enlisted or Officer grade. (Non-Taxable)</t>
        </r>
      </text>
    </comment>
    <comment ref="F6" authorId="0" shapeId="0" xr:uid="{92DE88D2-82AC-47EF-8A12-14DBF3DF1120}">
      <text>
        <r>
          <rPr>
            <b/>
            <sz val="9"/>
            <color indexed="81"/>
            <rFont val="Tahoma"/>
            <family val="2"/>
          </rPr>
          <t>Garcia, Roberto E 1LT:</t>
        </r>
        <r>
          <rPr>
            <sz val="9"/>
            <color indexed="81"/>
            <rFont val="Tahoma"/>
            <family val="2"/>
          </rPr>
          <t xml:space="preserve">
Per Diem of $59 per day. (Non-Taxable)</t>
        </r>
      </text>
    </comment>
    <comment ref="F7" authorId="0" shapeId="0" xr:uid="{6434C696-3650-473E-8FEC-BED2CB23EA3B}">
      <text>
        <r>
          <rPr>
            <b/>
            <sz val="9"/>
            <color indexed="81"/>
            <rFont val="Tahoma"/>
            <family val="2"/>
          </rPr>
          <t>Garcia, Roberto E 1LT:</t>
        </r>
        <r>
          <rPr>
            <sz val="9"/>
            <color indexed="81"/>
            <rFont val="Tahoma"/>
            <family val="2"/>
          </rPr>
          <t xml:space="preserve">
Addition to Base Pay to attain minimum pay on mission. (Taxable)</t>
        </r>
      </text>
    </comment>
    <comment ref="F8" authorId="0" shapeId="0" xr:uid="{EA7D2D06-F39B-441A-A950-41EF0CBDB3F1}">
      <text>
        <r>
          <rPr>
            <b/>
            <sz val="9"/>
            <color indexed="81"/>
            <rFont val="Tahoma"/>
            <family val="2"/>
          </rPr>
          <t>Garcia, Roberto E 1LT:</t>
        </r>
        <r>
          <rPr>
            <sz val="9"/>
            <color indexed="81"/>
            <rFont val="Tahoma"/>
            <family val="2"/>
          </rPr>
          <t xml:space="preserve">
Hardship Duty Pay of $500/month added to paycheck. Not prorated. (Taxable)</t>
        </r>
      </text>
    </comment>
    <comment ref="F9" authorId="0" shapeId="0" xr:uid="{F351371A-6100-4FDB-B037-211DE3644CF8}">
      <text>
        <r>
          <rPr>
            <b/>
            <sz val="9"/>
            <color indexed="81"/>
            <rFont val="Tahoma"/>
            <family val="2"/>
          </rPr>
          <t>Garcia, Roberto E 1LT:</t>
        </r>
        <r>
          <rPr>
            <sz val="9"/>
            <color indexed="81"/>
            <rFont val="Tahoma"/>
            <family val="2"/>
          </rPr>
          <t xml:space="preserve">
Imminent Danger Pay of $225/month added to paycheck. Not prorated. (Taxable)</t>
        </r>
      </text>
    </comment>
    <comment ref="F10" authorId="0" shapeId="0" xr:uid="{C38BB499-EC67-42CD-8DE0-7DABC696B078}">
      <text>
        <r>
          <rPr>
            <b/>
            <sz val="9"/>
            <color indexed="81"/>
            <rFont val="Tahoma"/>
            <family val="2"/>
          </rPr>
          <t>Garcia, Roberto E 1LT:</t>
        </r>
        <r>
          <rPr>
            <sz val="9"/>
            <color indexed="81"/>
            <rFont val="Tahoma"/>
            <family val="2"/>
          </rPr>
          <t xml:space="preserve">
High Deployment Allowance of $1000/month added to paycheck. Not prorated. (Taxable)</t>
        </r>
      </text>
    </comment>
    <comment ref="F11" authorId="0" shapeId="0" xr:uid="{AC77A9B9-0569-4258-926B-DA92623FF4D8}">
      <text>
        <r>
          <rPr>
            <b/>
            <sz val="9"/>
            <color indexed="81"/>
            <rFont val="Tahoma"/>
            <family val="2"/>
          </rPr>
          <t>Garcia, Roberto E 1LT:</t>
        </r>
        <r>
          <rPr>
            <sz val="9"/>
            <color indexed="81"/>
            <rFont val="Tahoma"/>
            <family val="2"/>
          </rPr>
          <t xml:space="preserve">
Medical Board Certified Pay of $500/month added to paycheck. Not prorated. (Taxable)</t>
        </r>
      </text>
    </comment>
    <comment ref="F12" authorId="0" shapeId="0" xr:uid="{74B2C513-F8FF-4824-AD78-50A319E4C29C}">
      <text>
        <r>
          <rPr>
            <b/>
            <sz val="9"/>
            <color indexed="81"/>
            <rFont val="Tahoma"/>
            <family val="2"/>
          </rPr>
          <t>Garcia, Roberto E 1LT:</t>
        </r>
        <r>
          <rPr>
            <sz val="9"/>
            <color indexed="81"/>
            <rFont val="Tahoma"/>
            <family val="2"/>
          </rPr>
          <t xml:space="preserve">
Flight and Flight Crew Pay of $33/day added to paycheck. Prorated. (Taxable)</t>
        </r>
      </text>
    </comment>
    <comment ref="F13" authorId="1" shapeId="0" xr:uid="{E29CAC53-1B5F-4CFE-A056-18206B8B0B82}">
      <text>
        <r>
          <rPr>
            <b/>
            <sz val="9"/>
            <color indexed="81"/>
            <rFont val="Tahoma"/>
            <family val="2"/>
          </rPr>
          <t xml:space="preserve">Knudson, George W. SSG: </t>
        </r>
        <r>
          <rPr>
            <sz val="9"/>
            <color indexed="81"/>
            <rFont val="Tahoma"/>
            <family val="2"/>
          </rPr>
          <t>Daily Rate for selected date range. Includes prorated amounts based on the number of days in period.</t>
        </r>
      </text>
    </comment>
  </commentList>
</comments>
</file>

<file path=xl/sharedStrings.xml><?xml version="1.0" encoding="utf-8"?>
<sst xmlns="http://schemas.openxmlformats.org/spreadsheetml/2006/main" count="328" uniqueCount="116">
  <si>
    <t>2026 OLS PAY CALCULATION</t>
  </si>
  <si>
    <t>SM Information</t>
  </si>
  <si>
    <t>Daily Pay</t>
  </si>
  <si>
    <t>Pay For the Pay Period</t>
  </si>
  <si>
    <t>SM Pay Period Info</t>
  </si>
  <si>
    <t>Grade</t>
  </si>
  <si>
    <t>E-4</t>
  </si>
  <si>
    <t>Base Pay</t>
  </si>
  <si>
    <t>Gross Income</t>
  </si>
  <si>
    <t>Time In Service</t>
  </si>
  <si>
    <t>BAH</t>
  </si>
  <si>
    <t>Non Taxable Income</t>
  </si>
  <si>
    <t>Table Time</t>
  </si>
  <si>
    <t>BAS</t>
  </si>
  <si>
    <t>Taxable Income</t>
  </si>
  <si>
    <t>Marital Status</t>
  </si>
  <si>
    <t>Single</t>
  </si>
  <si>
    <t>Per Diem</t>
  </si>
  <si>
    <t>Est. Federal Income Tax</t>
  </si>
  <si>
    <t>No. of Dependents</t>
  </si>
  <si>
    <t>Adjust Minimum Income</t>
  </si>
  <si>
    <t>Est. FICA Tax</t>
  </si>
  <si>
    <t>Date Period Start</t>
  </si>
  <si>
    <t>HDP</t>
  </si>
  <si>
    <t>Est. Total Taxed</t>
  </si>
  <si>
    <t>Date Period End</t>
  </si>
  <si>
    <t>IDP</t>
  </si>
  <si>
    <t>Est. Net Income</t>
  </si>
  <si>
    <t>Total Days Period</t>
  </si>
  <si>
    <t>HDA</t>
  </si>
  <si>
    <t>Include HDP</t>
  </si>
  <si>
    <t>Yes</t>
  </si>
  <si>
    <t>MBCP</t>
  </si>
  <si>
    <t>Include IDP</t>
  </si>
  <si>
    <t>No</t>
  </si>
  <si>
    <t>Aviation Pay</t>
  </si>
  <si>
    <t>Include HDA</t>
  </si>
  <si>
    <t>Total</t>
  </si>
  <si>
    <t>Include MBCP</t>
  </si>
  <si>
    <t>Include AviationPay</t>
  </si>
  <si>
    <t>What SAMS Payroll Breakdown Info Should Show</t>
  </si>
  <si>
    <t>No. months incentives</t>
  </si>
  <si>
    <t>Pay Grd</t>
  </si>
  <si>
    <t>YRS SRV</t>
  </si>
  <si>
    <t>M. Status</t>
  </si>
  <si>
    <t>D. Status</t>
  </si>
  <si>
    <t>*Tax WH</t>
  </si>
  <si>
    <t>Enlisted Credit</t>
  </si>
  <si>
    <t>Duty Days</t>
  </si>
  <si>
    <t>Federal Income Tax</t>
  </si>
  <si>
    <t>S00</t>
  </si>
  <si>
    <t>FICA Tax</t>
  </si>
  <si>
    <t>*Taxes are calculated within CAPPS and not SAMS, this status within SAMS means nothing.</t>
  </si>
  <si>
    <t>Pay Statement Gross Pay Breakdown</t>
  </si>
  <si>
    <t>Description</t>
  </si>
  <si>
    <t>Earnings</t>
  </si>
  <si>
    <t xml:space="preserve"> </t>
  </si>
  <si>
    <t>State Active Duty Allowances (Non-Tax)</t>
  </si>
  <si>
    <t>State Active Duty 90 Days (Tax)</t>
  </si>
  <si>
    <t>Pay Table 2026</t>
  </si>
  <si>
    <t>2 or less</t>
  </si>
  <si>
    <t>Over 2</t>
  </si>
  <si>
    <t>Over 3</t>
  </si>
  <si>
    <t>Over 4</t>
  </si>
  <si>
    <t>Over 6</t>
  </si>
  <si>
    <t>Over 8</t>
  </si>
  <si>
    <t>Over 10</t>
  </si>
  <si>
    <t>Over 12</t>
  </si>
  <si>
    <t>Over 14</t>
  </si>
  <si>
    <t>Over 16</t>
  </si>
  <si>
    <t>Over 18</t>
  </si>
  <si>
    <t>Over 20</t>
  </si>
  <si>
    <t>Over 22</t>
  </si>
  <si>
    <t>Over 24</t>
  </si>
  <si>
    <t>Over 26</t>
  </si>
  <si>
    <t>Over 28</t>
  </si>
  <si>
    <t>Over 30</t>
  </si>
  <si>
    <t>Over 32</t>
  </si>
  <si>
    <t>Over 34</t>
  </si>
  <si>
    <t>Over 36</t>
  </si>
  <si>
    <t>Over 38</t>
  </si>
  <si>
    <t>Over 40</t>
  </si>
  <si>
    <t>O-10</t>
  </si>
  <si>
    <t>O-9</t>
  </si>
  <si>
    <t>O-8</t>
  </si>
  <si>
    <t>O-7</t>
  </si>
  <si>
    <t>O-6</t>
  </si>
  <si>
    <t>O-5</t>
  </si>
  <si>
    <t>O-4</t>
  </si>
  <si>
    <t>O-3</t>
  </si>
  <si>
    <t>O-2</t>
  </si>
  <si>
    <t>O-1</t>
  </si>
  <si>
    <t>O-3E</t>
  </si>
  <si>
    <t>O-2E</t>
  </si>
  <si>
    <t>O-1E</t>
  </si>
  <si>
    <t>W-5</t>
  </si>
  <si>
    <t>W-4</t>
  </si>
  <si>
    <t>W-3</t>
  </si>
  <si>
    <t>W-2</t>
  </si>
  <si>
    <t>W-1</t>
  </si>
  <si>
    <t>E-9</t>
  </si>
  <si>
    <t>E-8</t>
  </si>
  <si>
    <t>E-7</t>
  </si>
  <si>
    <t>E-6</t>
  </si>
  <si>
    <t>E-5</t>
  </si>
  <si>
    <t>E-3</t>
  </si>
  <si>
    <t>E-2</t>
  </si>
  <si>
    <t>E-1</t>
  </si>
  <si>
    <t>BAH Without Dependents</t>
  </si>
  <si>
    <t>BAH With Dependents</t>
  </si>
  <si>
    <t>BAS Rate Monthly</t>
  </si>
  <si>
    <t>Officers</t>
  </si>
  <si>
    <t>Enlisted</t>
  </si>
  <si>
    <t>BAS Rate Daily</t>
  </si>
  <si>
    <t>Married</t>
  </si>
  <si>
    <t>Divorced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</si>
</sst>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44" fontId="0" fillId="0" borderId="0" xfId="1" applyFont="1"/>
    <xf numFmtId="164" fontId="0" fillId="0" borderId="0" xfId="1" applyNumberFormat="1" applyFont="1"/>
    <xf numFmtId="164" fontId="0" fillId="0" borderId="0" xfId="0" applyNumberFormat="1"/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14" fontId="0" fillId="3" borderId="4" xfId="0" applyNumberFormat="1" applyFill="1" applyBorder="1" applyAlignment="1" applyProtection="1">
      <alignment horizontal="center" vertical="center"/>
      <protection locked="0"/>
    </xf>
    <xf numFmtId="10" fontId="0" fillId="3" borderId="4" xfId="2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164" fontId="0" fillId="0" borderId="0" xfId="1" applyNumberFormat="1" applyFont="1" applyFill="1"/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10" fontId="0" fillId="5" borderId="5" xfId="2" applyNumberFormat="1" applyFont="1" applyFill="1" applyBorder="1" applyAlignment="1" applyProtection="1">
      <alignment horizontal="center" vertical="center"/>
    </xf>
    <xf numFmtId="44" fontId="0" fillId="6" borderId="9" xfId="1" applyFont="1" applyFill="1" applyBorder="1" applyAlignment="1">
      <alignment horizontal="left"/>
    </xf>
    <xf numFmtId="44" fontId="0" fillId="6" borderId="10" xfId="1" applyFont="1" applyFill="1" applyBorder="1" applyAlignment="1">
      <alignment horizontal="left"/>
    </xf>
    <xf numFmtId="44" fontId="0" fillId="0" borderId="9" xfId="1" applyFont="1" applyBorder="1"/>
    <xf numFmtId="44" fontId="0" fillId="6" borderId="9" xfId="1" applyFont="1" applyFill="1" applyBorder="1"/>
    <xf numFmtId="44" fontId="0" fillId="6" borderId="10" xfId="1" applyFont="1" applyFill="1" applyBorder="1"/>
    <xf numFmtId="44" fontId="0" fillId="5" borderId="9" xfId="1" applyFont="1" applyFill="1" applyBorder="1"/>
    <xf numFmtId="44" fontId="0" fillId="5" borderId="10" xfId="1" applyFont="1" applyFill="1" applyBorder="1"/>
    <xf numFmtId="44" fontId="0" fillId="5" borderId="9" xfId="1" applyFont="1" applyFill="1" applyBorder="1" applyAlignment="1">
      <alignment horizontal="left"/>
    </xf>
    <xf numFmtId="44" fontId="0" fillId="5" borderId="10" xfId="1" applyFont="1" applyFill="1" applyBorder="1" applyAlignment="1">
      <alignment horizontal="left"/>
    </xf>
    <xf numFmtId="164" fontId="6" fillId="0" borderId="0" xfId="1" applyNumberFormat="1" applyFont="1" applyFill="1"/>
    <xf numFmtId="0" fontId="6" fillId="0" borderId="0" xfId="1" applyNumberFormat="1" applyFont="1" applyFill="1"/>
    <xf numFmtId="44" fontId="6" fillId="0" borderId="0" xfId="1" applyNumberFormat="1" applyFont="1" applyFill="1"/>
    <xf numFmtId="44" fontId="0" fillId="0" borderId="0" xfId="1" applyNumberFormat="1" applyFont="1" applyFill="1"/>
    <xf numFmtId="44" fontId="1" fillId="0" borderId="0" xfId="1" applyNumberFormat="1" applyFont="1" applyFill="1"/>
    <xf numFmtId="0" fontId="1" fillId="0" borderId="0" xfId="1" applyNumberFormat="1" applyFont="1" applyFill="1"/>
    <xf numFmtId="164" fontId="1" fillId="0" borderId="0" xfId="1" applyNumberFormat="1" applyFont="1" applyFill="1"/>
    <xf numFmtId="0" fontId="0" fillId="0" borderId="0" xfId="0" applyFill="1"/>
    <xf numFmtId="44" fontId="0" fillId="0" borderId="9" xfId="1" applyFont="1" applyFill="1" applyBorder="1" applyAlignment="1">
      <alignment horizontal="left"/>
    </xf>
    <xf numFmtId="44" fontId="0" fillId="0" borderId="0" xfId="1" applyNumberFormat="1" applyFont="1"/>
    <xf numFmtId="44" fontId="0" fillId="0" borderId="9" xfId="1" applyFont="1" applyFill="1" applyBorder="1"/>
    <xf numFmtId="44" fontId="0" fillId="0" borderId="10" xfId="1" applyFont="1" applyFill="1" applyBorder="1"/>
    <xf numFmtId="1" fontId="0" fillId="0" borderId="4" xfId="0" applyNumberFormat="1" applyBorder="1" applyAlignment="1">
      <alignment horizontal="center" vertical="center"/>
    </xf>
    <xf numFmtId="1" fontId="0" fillId="0" borderId="0" xfId="0" applyNumberFormat="1"/>
    <xf numFmtId="164" fontId="0" fillId="0" borderId="13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0" fontId="2" fillId="4" borderId="2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left" vertical="center"/>
    </xf>
    <xf numFmtId="164" fontId="7" fillId="0" borderId="25" xfId="0" applyNumberFormat="1" applyFont="1" applyBorder="1" applyAlignment="1">
      <alignment horizontal="center" vertical="center"/>
    </xf>
    <xf numFmtId="164" fontId="7" fillId="0" borderId="18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7" fillId="4" borderId="15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0" fillId="8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0" fillId="8" borderId="16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8" fillId="8" borderId="0" xfId="0" applyFont="1" applyFill="1" applyBorder="1" applyAlignment="1">
      <alignment vertical="center"/>
    </xf>
    <xf numFmtId="0" fontId="0" fillId="8" borderId="13" xfId="0" applyFill="1" applyBorder="1"/>
    <xf numFmtId="164" fontId="0" fillId="8" borderId="0" xfId="0" applyNumberForma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P24"/>
  <sheetViews>
    <sheetView showGridLines="0" tabSelected="1" zoomScaleNormal="100" workbookViewId="0">
      <selection activeCell="G8" sqref="G8"/>
    </sheetView>
  </sheetViews>
  <sheetFormatPr defaultColWidth="8.88671875" defaultRowHeight="14.4" x14ac:dyDescent="0.3"/>
  <cols>
    <col min="1" max="1" width="9.109375" style="56"/>
    <col min="2" max="2" width="21.109375" style="56" bestFit="1" customWidth="1"/>
    <col min="3" max="3" width="17.44140625" style="56" customWidth="1"/>
    <col min="4" max="4" width="2.44140625" style="56" customWidth="1"/>
    <col min="5" max="5" width="34.6640625" style="56" customWidth="1"/>
    <col min="6" max="6" width="24.6640625" style="56" customWidth="1"/>
    <col min="7" max="7" width="28.6640625" style="56" customWidth="1"/>
    <col min="8" max="8" width="10.33203125" style="56" customWidth="1"/>
    <col min="9" max="9" width="22.33203125" style="56" customWidth="1"/>
    <col min="10" max="10" width="23.33203125" style="56" bestFit="1" customWidth="1"/>
    <col min="11" max="11" width="12.5546875" style="56" customWidth="1"/>
    <col min="12" max="12" width="10.5546875" style="30" bestFit="1" customWidth="1"/>
    <col min="13" max="13" width="11.5546875" style="30" bestFit="1" customWidth="1"/>
    <col min="14" max="14" width="24.6640625" style="30" customWidth="1"/>
    <col min="15" max="15" width="14.6640625" style="30" customWidth="1"/>
    <col min="16" max="16" width="12.44140625" style="30" bestFit="1" customWidth="1"/>
    <col min="17" max="16384" width="8.88671875" style="30"/>
  </cols>
  <sheetData>
    <row r="1" spans="2:16" ht="29.4" thickBot="1" x14ac:dyDescent="0.35">
      <c r="B1" s="79" t="s">
        <v>0</v>
      </c>
      <c r="C1" s="80"/>
      <c r="D1" s="80"/>
      <c r="E1" s="81"/>
      <c r="F1" s="81"/>
      <c r="G1" s="81"/>
      <c r="H1" s="80"/>
      <c r="I1" s="81"/>
      <c r="J1" s="81"/>
      <c r="K1" s="82"/>
      <c r="L1" s="57"/>
      <c r="M1" s="57"/>
      <c r="N1" s="57"/>
      <c r="O1" s="57"/>
      <c r="P1" s="57"/>
    </row>
    <row r="2" spans="2:16" ht="16.2" thickBot="1" x14ac:dyDescent="0.35">
      <c r="B2" s="77" t="s">
        <v>1</v>
      </c>
      <c r="C2" s="78"/>
      <c r="D2" s="58"/>
      <c r="E2" s="45"/>
      <c r="F2" s="68" t="s">
        <v>2</v>
      </c>
      <c r="G2" s="69" t="s">
        <v>3</v>
      </c>
      <c r="H2" s="55"/>
      <c r="I2" s="72" t="s">
        <v>4</v>
      </c>
      <c r="J2" s="71"/>
      <c r="K2" s="66"/>
    </row>
    <row r="3" spans="2:16" ht="15.6" x14ac:dyDescent="0.3">
      <c r="B3" s="10" t="s">
        <v>5</v>
      </c>
      <c r="C3" s="4" t="s">
        <v>101</v>
      </c>
      <c r="D3" s="59"/>
      <c r="E3" s="54" t="s">
        <v>7</v>
      </c>
      <c r="F3" s="38">
        <f>IF(OR(C3="",C4=""),"",IF(C5='Daily Pay Table 2026'!B2,VLOOKUP(C3,'Daily Pay Table 2026'!A:W,2,FALSE),IF(C5='Daily Pay Table 2026'!C2,VLOOKUP(C3,'Daily Pay Table 2026'!A:W,3,FALSE),IF(C5='Daily Pay Table 2026'!D2,VLOOKUP(C3,'Daily Pay Table 2026'!A:W,4,FALSE),IF(C5='Daily Pay Table 2026'!E2,VLOOKUP(C3,'Daily Pay Table 2026'!A:W,5,FALSE),IF(C5='Daily Pay Table 2026'!F2,VLOOKUP(C3,'Daily Pay Table 2026'!A:W,6,FALSE),IF(C5='Daily Pay Table 2026'!G2,VLOOKUP(C3,'Daily Pay Table 2026'!A:W,7,FALSE),IF(C5='Daily Pay Table 2026'!H2,VLOOKUP(C3,'Daily Pay Table 2026'!A:W,8,FALSE),IF(C5='Daily Pay Table 2026'!I2,VLOOKUP(C3,'Daily Pay Table 2026'!A:W,9,FALSE),IF(C5='Daily Pay Table 2026'!J2,VLOOKUP(C3,'Daily Pay Table 2026'!A:W,10,FALSE),IF(C5='Daily Pay Table 2026'!K2,VLOOKUP(C3,'Daily Pay Table 2026'!A:W,11,FALSE),IF(C5='Daily Pay Table 2026'!L2,VLOOKUP(C3,'Daily Pay Table 2026'!A:W,12,FALSE),IF(C5='Daily Pay Table 2026'!M2,VLOOKUP(C3,'Daily Pay Table 2026'!A:W,13,FALSE),IF(C5='Daily Pay Table 2026'!N2,VLOOKUP(C3,'Daily Pay Table 2026'!A:W,14,FALSE),IF(C5='Daily Pay Table 2026'!O2,VLOOKUP(C3,'Daily Pay Table 2026'!A:W,15,FALSE),IF(C5='Daily Pay Table 2026'!P2,VLOOKUP(C3,'Daily Pay Table 2026'!A:W,16,FALSE),IF(C5='Daily Pay Table 2026'!Q2,VLOOKUP(C3,'Daily Pay Table 2026'!A:W,17,FALSE),IF(C5='Daily Pay Table 2026'!R2,VLOOKUP(C3,'Daily Pay Table 2026'!A:W,18,FALSE),IF(C5='Daily Pay Table 2026'!S2,VLOOKUP(C3,'Daily Pay Table 2026'!A:W,19,FALSE),IF(C5='Daily Pay Table 2026'!T2,VLOOKUP(C3,'Daily Pay Table 2026'!A:W,20,FALSE),IF(C5='Daily Pay Table 2026'!U2,VLOOKUP(C3,'Daily Pay Table 2026'!A:W,21,FALSE),IF(C5='Daily Pay Table 2026'!V2,VLOOKUP(C3,'Daily Pay Table 2026'!A:W,22,FALSE),IF(C5='Daily Pay Table 2026'!W2,VLOOKUP(C3,'Daily Pay Table 2026'!A:W,23,FALSE))))))))))))))))))))))))</f>
        <v>16.670000000000002</v>
      </c>
      <c r="G3" s="37">
        <f>IF($C$10="","",F3*$C$10)</f>
        <v>516.7700000000001</v>
      </c>
      <c r="H3" s="55"/>
      <c r="I3" s="52" t="s">
        <v>8</v>
      </c>
      <c r="J3" s="37">
        <f>G13</f>
        <v>6883.7699999999995</v>
      </c>
      <c r="K3" s="59"/>
    </row>
    <row r="4" spans="2:16" ht="15.6" x14ac:dyDescent="0.3">
      <c r="B4" s="11" t="s">
        <v>9</v>
      </c>
      <c r="C4" s="5">
        <v>4</v>
      </c>
      <c r="D4" s="59"/>
      <c r="E4" s="54" t="s">
        <v>10</v>
      </c>
      <c r="F4" s="38">
        <f>IF(C7="","",IF(C7=0,VLOOKUP(C3,'Daily Non-Locality BAH 2026'!A:C,2,FALSE),IF(C7&gt;0,VLOOKUP(C3,'Daily Non-Locality BAH 2026'!A:C,3,FALSE))))</f>
        <v>45.809999999999995</v>
      </c>
      <c r="G4" s="37">
        <f>IF($C$10="","",F4*$C$10)</f>
        <v>1420.11</v>
      </c>
      <c r="H4" s="55"/>
      <c r="I4" s="52" t="s">
        <v>11</v>
      </c>
      <c r="J4" s="37">
        <f>F22</f>
        <v>4020.958333333333</v>
      </c>
      <c r="K4" s="59"/>
    </row>
    <row r="5" spans="2:16" ht="15.6" x14ac:dyDescent="0.3">
      <c r="B5" s="11" t="s">
        <v>12</v>
      </c>
      <c r="C5" s="8" t="str">
        <f>IF(C4="","",IF(OR(C4=0,C4=1),'Daily Pay Table 2026'!B2,IF(C4=2,'Daily Pay Table 2026'!C2,IF(C4=3,'Daily Pay Table 2026'!D2,IF(OR(C4=4,C4=5),'Daily Pay Table 2026'!E2,IF(OR(C4=6,C4=7),'Daily Pay Table 2026'!F2,IF(OR(C4=8,C4=9),'Daily Pay Table 2026'!G2,IF(OR(C4=10,C4=11),'Daily Pay Table 2026'!H2,IF(OR(C4=12,C4=13),'Daily Pay Table 2026'!I2,IF(OR(C4=14,C4=15),'Daily Pay Table 2026'!J2,IF(OR(C4=16,C4=17),'Daily Pay Table 2026'!K2,IF(OR(C4=18,C4=19),'Daily Pay Table 2026'!L2,IF(OR(C4=20,C4=21),'Daily Pay Table 2026'!M2,IF(OR(C4=22,C4=23),'Daily Pay Table 2026'!N2,IF(OR(C4=24,C4=25),'Daily Pay Table 2026'!O2,IF(OR(C4=26,C4=27),'Daily Pay Table 2026'!P2,IF(OR(C4=28,C4=29),'Daily Pay Table 2026'!Q2,IF(OR(C4=30,C4=31),'Daily Pay Table 2026'!R2,IF(OR(C4=32,C4=33),'Daily Pay Table 2026'!S2,IF(OR(C4=34,C4=35),'Daily Pay Table 2026'!T2,IF(OR(C4=36,C4=37),'Daily Pay Table 2026'!U2,IF(OR(C4=38,C4=39),'Daily Pay Table 2026'!V2,IF(C4&gt;39,'Daily Pay Table 2026'!W2)))))))))))))))))))))))</f>
        <v>Over 4</v>
      </c>
      <c r="D5" s="59"/>
      <c r="E5" s="54" t="s">
        <v>13</v>
      </c>
      <c r="F5" s="38">
        <f>IF(LEFT(C3,1)="E",'BAS &amp; PER DIEM'!C6,'BAS &amp; PER DIEM'!B6)</f>
        <v>15.898333333333333</v>
      </c>
      <c r="G5" s="37">
        <f>IF($C$10="","",F5*$C$10)</f>
        <v>492.84833333333336</v>
      </c>
      <c r="H5" s="55"/>
      <c r="I5" s="52" t="s">
        <v>14</v>
      </c>
      <c r="J5" s="37">
        <f>F23</f>
        <v>2862.8116666666665</v>
      </c>
      <c r="K5" s="59"/>
    </row>
    <row r="6" spans="2:16" ht="15.6" x14ac:dyDescent="0.3">
      <c r="B6" s="11" t="s">
        <v>15</v>
      </c>
      <c r="C6" s="5" t="s">
        <v>16</v>
      </c>
      <c r="D6" s="59"/>
      <c r="E6" s="54" t="s">
        <v>17</v>
      </c>
      <c r="F6" s="38">
        <f>IF(OR(C3="",C4=""),"",'BAS &amp; PER DIEM'!G3)</f>
        <v>68</v>
      </c>
      <c r="G6" s="37">
        <f>IF($C$10="","",F6*$C$10)</f>
        <v>2108</v>
      </c>
      <c r="H6" s="55"/>
      <c r="I6" s="52" t="s">
        <v>18</v>
      </c>
      <c r="J6" s="37">
        <f>J5*C17</f>
        <v>629.81856666666658</v>
      </c>
      <c r="K6" s="59"/>
    </row>
    <row r="7" spans="2:16" ht="15.6" x14ac:dyDescent="0.3">
      <c r="B7" s="11" t="s">
        <v>19</v>
      </c>
      <c r="C7" s="5">
        <v>0</v>
      </c>
      <c r="D7" s="59"/>
      <c r="E7" s="54" t="s">
        <v>20</v>
      </c>
      <c r="F7" s="38">
        <f>IF(SUM(F3:F6)&lt;173.67,173.67-SUM(F3:F6),0)</f>
        <v>27.291666666666657</v>
      </c>
      <c r="G7" s="37">
        <f>IF($C$10="","",F7*$C$10)</f>
        <v>846.0416666666664</v>
      </c>
      <c r="H7" s="55"/>
      <c r="I7" s="52" t="s">
        <v>21</v>
      </c>
      <c r="J7" s="37">
        <f>J5*C18</f>
        <v>219.00509249999999</v>
      </c>
      <c r="K7" s="59"/>
    </row>
    <row r="8" spans="2:16" ht="15.6" x14ac:dyDescent="0.3">
      <c r="B8" s="11" t="s">
        <v>22</v>
      </c>
      <c r="C8" s="6">
        <v>46023</v>
      </c>
      <c r="D8" s="59"/>
      <c r="E8" s="54" t="s">
        <v>23</v>
      </c>
      <c r="F8" s="38">
        <f>G8/($C$9-$C$8+1)</f>
        <v>16.129032258064516</v>
      </c>
      <c r="G8" s="37">
        <f>IF(C11="Yes",500*C16,0)</f>
        <v>500</v>
      </c>
      <c r="H8" s="55"/>
      <c r="I8" s="52" t="s">
        <v>24</v>
      </c>
      <c r="J8" s="37">
        <f>J6+J7</f>
        <v>848.82365916666663</v>
      </c>
      <c r="K8" s="59"/>
    </row>
    <row r="9" spans="2:16" ht="16.2" thickBot="1" x14ac:dyDescent="0.35">
      <c r="B9" s="11" t="s">
        <v>25</v>
      </c>
      <c r="C9" s="6">
        <v>46053</v>
      </c>
      <c r="D9" s="59"/>
      <c r="E9" s="54" t="s">
        <v>26</v>
      </c>
      <c r="F9" s="38">
        <f>G9/($C$9-$C$8+1)</f>
        <v>0</v>
      </c>
      <c r="G9" s="37">
        <f>IF(C12="Yes",225*C16,0)</f>
        <v>0</v>
      </c>
      <c r="H9" s="55"/>
      <c r="I9" s="53" t="s">
        <v>27</v>
      </c>
      <c r="J9" s="44">
        <f>J3-J8</f>
        <v>6034.9463408333331</v>
      </c>
      <c r="K9" s="59"/>
    </row>
    <row r="10" spans="2:16" ht="15.6" x14ac:dyDescent="0.3">
      <c r="B10" s="11" t="s">
        <v>28</v>
      </c>
      <c r="C10" s="35">
        <f>_xlfn.DAYS(C9,C8)+1</f>
        <v>31</v>
      </c>
      <c r="D10" s="59"/>
      <c r="E10" s="54" t="s">
        <v>29</v>
      </c>
      <c r="F10" s="38">
        <f>G10/($C$9-$C$8+1)</f>
        <v>32.258064516129032</v>
      </c>
      <c r="G10" s="37">
        <f>IF(C13="Yes",1000*C16,0)</f>
        <v>1000</v>
      </c>
      <c r="H10" s="55"/>
      <c r="I10" s="55"/>
      <c r="J10" s="55"/>
      <c r="K10" s="59"/>
    </row>
    <row r="11" spans="2:16" ht="15.6" x14ac:dyDescent="0.3">
      <c r="B11" s="11" t="s">
        <v>30</v>
      </c>
      <c r="C11" s="5" t="s">
        <v>31</v>
      </c>
      <c r="D11" s="59"/>
      <c r="E11" s="54" t="s">
        <v>32</v>
      </c>
      <c r="F11" s="38">
        <f>G11/($C$9-$C$8+1)</f>
        <v>0</v>
      </c>
      <c r="G11" s="37">
        <f>IF(C14="Yes",500*C16,0)</f>
        <v>0</v>
      </c>
      <c r="H11" s="55"/>
      <c r="I11" s="55"/>
      <c r="J11" s="55"/>
      <c r="K11" s="59"/>
    </row>
    <row r="12" spans="2:16" ht="15.6" x14ac:dyDescent="0.3">
      <c r="B12" s="11" t="s">
        <v>33</v>
      </c>
      <c r="C12" s="5" t="s">
        <v>34</v>
      </c>
      <c r="D12" s="59"/>
      <c r="E12" s="54" t="s">
        <v>35</v>
      </c>
      <c r="F12" s="38">
        <f>IF(C15="Yes",33,0)</f>
        <v>0</v>
      </c>
      <c r="G12" s="37">
        <f>SUM(F12*C10)</f>
        <v>0</v>
      </c>
      <c r="H12" s="55"/>
      <c r="I12" s="55"/>
      <c r="J12" s="55"/>
      <c r="K12" s="59"/>
    </row>
    <row r="13" spans="2:16" ht="16.2" thickBot="1" x14ac:dyDescent="0.35">
      <c r="B13" s="11" t="s">
        <v>36</v>
      </c>
      <c r="C13" s="5" t="s">
        <v>31</v>
      </c>
      <c r="D13" s="59"/>
      <c r="E13" s="46" t="s">
        <v>37</v>
      </c>
      <c r="F13" s="47">
        <f>SUM(F3:F12)</f>
        <v>222.05709677419352</v>
      </c>
      <c r="G13" s="48">
        <f>SUM(G3:G12)</f>
        <v>6883.7699999999995</v>
      </c>
      <c r="H13" s="55"/>
      <c r="I13" s="55"/>
      <c r="J13" s="55"/>
      <c r="K13" s="59"/>
    </row>
    <row r="14" spans="2:16" ht="15" thickBot="1" x14ac:dyDescent="0.35">
      <c r="B14" s="11" t="s">
        <v>38</v>
      </c>
      <c r="C14" s="5" t="s">
        <v>34</v>
      </c>
      <c r="D14" s="59"/>
      <c r="E14" s="55"/>
      <c r="F14" s="55"/>
      <c r="G14" s="55"/>
      <c r="H14" s="55"/>
      <c r="I14" s="55"/>
      <c r="J14" s="55"/>
      <c r="K14" s="59"/>
    </row>
    <row r="15" spans="2:16" ht="15.6" x14ac:dyDescent="0.3">
      <c r="B15" s="11" t="s">
        <v>39</v>
      </c>
      <c r="C15" s="5" t="s">
        <v>34</v>
      </c>
      <c r="D15" s="59"/>
      <c r="E15" s="70" t="s">
        <v>40</v>
      </c>
      <c r="F15" s="70"/>
      <c r="G15" s="70"/>
      <c r="H15" s="70"/>
      <c r="I15" s="70"/>
      <c r="J15" s="70"/>
      <c r="K15" s="71"/>
    </row>
    <row r="16" spans="2:16" ht="15.6" x14ac:dyDescent="0.3">
      <c r="B16" s="11" t="s">
        <v>41</v>
      </c>
      <c r="C16" s="5">
        <v>1</v>
      </c>
      <c r="D16" s="59"/>
      <c r="E16" s="50" t="s">
        <v>42</v>
      </c>
      <c r="F16" s="50" t="s">
        <v>43</v>
      </c>
      <c r="G16" s="50" t="s">
        <v>44</v>
      </c>
      <c r="H16" s="50" t="s">
        <v>45</v>
      </c>
      <c r="I16" s="50" t="s">
        <v>46</v>
      </c>
      <c r="J16" s="50" t="s">
        <v>47</v>
      </c>
      <c r="K16" s="51" t="s">
        <v>48</v>
      </c>
    </row>
    <row r="17" spans="2:11" ht="15" thickBot="1" x14ac:dyDescent="0.35">
      <c r="B17" s="11" t="s">
        <v>49</v>
      </c>
      <c r="C17" s="7">
        <v>0.22</v>
      </c>
      <c r="D17" s="59"/>
      <c r="E17" s="39" t="str">
        <f>C3</f>
        <v>E-8</v>
      </c>
      <c r="F17" s="39">
        <f>C4</f>
        <v>4</v>
      </c>
      <c r="G17" s="39" t="str">
        <f>IF(C6="Married","M",IF(C6="Divorced","D","S"))</f>
        <v>S</v>
      </c>
      <c r="H17" s="39" t="str">
        <f>IF(C7&gt;0,"YES","NO")</f>
        <v>NO</v>
      </c>
      <c r="I17" s="39" t="s">
        <v>50</v>
      </c>
      <c r="J17" s="39" t="str">
        <f>IF(C3="O-1E","Yes",IF(C3="O-2E","Yes",IF(C3="O-3E","Yes","No")))</f>
        <v>No</v>
      </c>
      <c r="K17" s="40">
        <f>C10</f>
        <v>31</v>
      </c>
    </row>
    <row r="18" spans="2:11" ht="15" thickBot="1" x14ac:dyDescent="0.35">
      <c r="B18" s="12" t="s">
        <v>51</v>
      </c>
      <c r="C18" s="13">
        <v>7.6499999999999999E-2</v>
      </c>
      <c r="D18" s="59"/>
      <c r="E18" s="55"/>
      <c r="F18" s="55"/>
      <c r="G18" s="55"/>
      <c r="H18" s="64"/>
      <c r="I18" s="55" t="s">
        <v>52</v>
      </c>
      <c r="J18" s="55"/>
      <c r="K18" s="59"/>
    </row>
    <row r="19" spans="2:11" ht="14.4" customHeight="1" x14ac:dyDescent="0.3">
      <c r="B19" s="61"/>
      <c r="C19" s="55"/>
      <c r="D19" s="59"/>
      <c r="E19" s="73" t="s">
        <v>53</v>
      </c>
      <c r="F19" s="74"/>
      <c r="G19" s="65"/>
      <c r="H19" s="55"/>
      <c r="I19" s="55"/>
      <c r="J19" s="55"/>
      <c r="K19" s="59"/>
    </row>
    <row r="20" spans="2:11" ht="15" customHeight="1" x14ac:dyDescent="0.3">
      <c r="B20" s="61"/>
      <c r="C20" s="55"/>
      <c r="D20" s="59"/>
      <c r="E20" s="75"/>
      <c r="F20" s="76"/>
      <c r="G20" s="55"/>
      <c r="H20" s="55"/>
      <c r="I20" s="55"/>
      <c r="J20" s="55"/>
      <c r="K20" s="66"/>
    </row>
    <row r="21" spans="2:11" ht="15.6" x14ac:dyDescent="0.3">
      <c r="B21" s="61"/>
      <c r="C21" s="55"/>
      <c r="D21" s="59"/>
      <c r="E21" s="43" t="s">
        <v>54</v>
      </c>
      <c r="F21" s="42" t="s">
        <v>55</v>
      </c>
      <c r="G21" s="55" t="s">
        <v>56</v>
      </c>
      <c r="H21" s="55"/>
      <c r="I21" s="55"/>
      <c r="J21" s="55"/>
      <c r="K21" s="66"/>
    </row>
    <row r="22" spans="2:11" x14ac:dyDescent="0.3">
      <c r="B22" s="61"/>
      <c r="C22" s="55"/>
      <c r="D22" s="59"/>
      <c r="E22" s="41" t="s">
        <v>57</v>
      </c>
      <c r="F22" s="37">
        <f>G4+G5+G6</f>
        <v>4020.958333333333</v>
      </c>
      <c r="G22" s="67"/>
      <c r="H22" s="55"/>
      <c r="I22" s="55"/>
      <c r="J22" s="55"/>
      <c r="K22" s="66"/>
    </row>
    <row r="23" spans="2:11" x14ac:dyDescent="0.3">
      <c r="B23" s="61"/>
      <c r="C23" s="55"/>
      <c r="D23" s="59"/>
      <c r="E23" s="41" t="s">
        <v>58</v>
      </c>
      <c r="F23" s="37">
        <f>G3+G7+G8+G9+G10+G11+G12</f>
        <v>2862.8116666666665</v>
      </c>
      <c r="G23" s="67"/>
      <c r="H23" s="55"/>
      <c r="I23" s="55"/>
      <c r="J23" s="55"/>
      <c r="K23" s="59"/>
    </row>
    <row r="24" spans="2:11" ht="16.2" thickBot="1" x14ac:dyDescent="0.35">
      <c r="B24" s="62"/>
      <c r="C24" s="63"/>
      <c r="D24" s="60"/>
      <c r="E24" s="46" t="s">
        <v>37</v>
      </c>
      <c r="F24" s="49">
        <f>SUM(F22:F23)</f>
        <v>6883.7699999999995</v>
      </c>
      <c r="G24" s="63"/>
      <c r="H24" s="63"/>
      <c r="I24" s="63"/>
      <c r="J24" s="63"/>
      <c r="K24" s="60"/>
    </row>
  </sheetData>
  <sheetProtection algorithmName="SHA-512" hashValue="MggPMvWEvh7ysPPCQn8Ph8z77n5r3Ut4U4d2fUc98XmGU9TuGg6tsWma0jqc9Tlx98ESs+gPZenU/MRlZM8dzg==" saltValue="mt6d0D907AneHMcwIIKYJw==" spinCount="100000" sheet="1" objects="1" scenarios="1"/>
  <protectedRanges>
    <protectedRange algorithmName="SHA-512" hashValue="6dJpuvdiN0BD+zOujsGO70pTFejyPo5QFxeg2dKFB+8h/1HbiUqo07pC5BQ6Mx8OaQOyCm5uKnlMegjqmZFWXQ==" saltValue="r/WL6Fn41cvPxAVr9to1Ow==" spinCount="100000" sqref="C3:C18" name="Range1"/>
  </protectedRanges>
  <mergeCells count="5">
    <mergeCell ref="E15:K15"/>
    <mergeCell ref="I2:J2"/>
    <mergeCell ref="E19:F20"/>
    <mergeCell ref="B2:C2"/>
    <mergeCell ref="B1:K1"/>
  </mergeCells>
  <dataValidations count="4">
    <dataValidation type="whole" allowBlank="1" showInputMessage="1" showErrorMessage="1" sqref="C4" xr:uid="{00000000-0002-0000-0000-000000000000}">
      <formula1>0</formula1>
      <formula2>60</formula2>
    </dataValidation>
    <dataValidation type="whole" allowBlank="1" showInputMessage="1" showErrorMessage="1" sqref="C7" xr:uid="{00000000-0002-0000-0000-000001000000}">
      <formula1>0</formula1>
      <formula2>15</formula2>
    </dataValidation>
    <dataValidation type="date" allowBlank="1" showInputMessage="1" showErrorMessage="1" sqref="C8:C9" xr:uid="{00000000-0002-0000-0000-000002000000}">
      <formula1>46023</formula1>
      <formula2>46387</formula2>
    </dataValidation>
    <dataValidation type="whole" allowBlank="1" showInputMessage="1" showErrorMessage="1" sqref="C16" xr:uid="{9EB8F389-C18E-49BE-B5B6-05D8B053D45F}">
      <formula1>1</formula1>
      <formula2>12</formula2>
    </dataValidation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'Misc Tables'!$A$2:$A$29</xm:f>
          </x14:formula1>
          <xm:sqref>C3</xm:sqref>
        </x14:dataValidation>
        <x14:dataValidation type="list" allowBlank="1" showInputMessage="1" showErrorMessage="1" xr:uid="{00000000-0002-0000-0000-000004000000}">
          <x14:formula1>
            <xm:f>'Misc Tables'!$B$2:$B$5</xm:f>
          </x14:formula1>
          <xm:sqref>C6</xm:sqref>
        </x14:dataValidation>
        <x14:dataValidation type="list" allowBlank="1" showInputMessage="1" showErrorMessage="1" xr:uid="{C050135B-ED16-4D5B-998B-82FD16D2E3B2}">
          <x14:formula1>
            <xm:f>'Misc Tables'!$C$1:$C$2</xm:f>
          </x14:formula1>
          <xm:sqref>C11:C15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W30"/>
  <sheetViews>
    <sheetView workbookViewId="0"/>
  </sheetViews>
  <sheetFormatPr defaultRowHeight="14.4" x14ac:dyDescent="0.3"/>
  <cols>
    <col min="2" max="23" width="11.5546875" bestFit="1" customWidth="1"/>
  </cols>
  <sheetData>
    <row r="1" spans="1:23" ht="21" x14ac:dyDescent="0.4">
      <c r="B1" s="83" t="s">
        <v>59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23" x14ac:dyDescent="0.3"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 t="s">
        <v>74</v>
      </c>
      <c r="Q2" t="s">
        <v>75</v>
      </c>
      <c r="R2" t="s">
        <v>76</v>
      </c>
      <c r="S2" t="s">
        <v>77</v>
      </c>
      <c r="T2" t="s">
        <v>78</v>
      </c>
      <c r="U2" t="s">
        <v>79</v>
      </c>
      <c r="V2" t="s">
        <v>80</v>
      </c>
      <c r="W2" t="s">
        <v>81</v>
      </c>
    </row>
    <row r="3" spans="1:23" x14ac:dyDescent="0.3">
      <c r="A3" t="s">
        <v>82</v>
      </c>
      <c r="B3" s="23">
        <f>TRUNC('Pay Table 2026'!B3/30,2)+16.67</f>
        <v>16.670000000000002</v>
      </c>
      <c r="C3" s="23">
        <f>TRUNC('Pay Table 2026'!C3/30,2)+16.67</f>
        <v>16.670000000000002</v>
      </c>
      <c r="D3" s="23">
        <f>TRUNC('Pay Table 2026'!D3/30,2)+16.67</f>
        <v>16.670000000000002</v>
      </c>
      <c r="E3" s="23">
        <f>TRUNC('Pay Table 2026'!E3/30,2)+16.67</f>
        <v>16.670000000000002</v>
      </c>
      <c r="F3" s="23">
        <f>TRUNC('Pay Table 2026'!F3/30,2)+16.67</f>
        <v>16.670000000000002</v>
      </c>
      <c r="G3" s="23">
        <f>TRUNC('Pay Table 2026'!G3/30,2)+16.67</f>
        <v>16.670000000000002</v>
      </c>
      <c r="H3" s="23">
        <f>TRUNC('Pay Table 2026'!H3/30,2)+16.67</f>
        <v>16.670000000000002</v>
      </c>
      <c r="I3" s="23">
        <f>TRUNC('Pay Table 2026'!I3/30,2)+16.67</f>
        <v>16.670000000000002</v>
      </c>
      <c r="J3" s="23">
        <f>TRUNC('Pay Table 2026'!J3/30,2)+16.67</f>
        <v>16.670000000000002</v>
      </c>
      <c r="K3" s="23">
        <f>TRUNC('Pay Table 2026'!K3/30,2)+16.67</f>
        <v>16.670000000000002</v>
      </c>
      <c r="L3" s="23">
        <f>TRUNC('Pay Table 2026'!L3/30,2)+16.67</f>
        <v>16.670000000000002</v>
      </c>
      <c r="M3" s="2">
        <f>TRUNC('Pay Table 2026'!M3/30,2)+16.67</f>
        <v>650</v>
      </c>
      <c r="N3" s="2">
        <f>TRUNC('Pay Table 2026'!N3/30,2)+16.67</f>
        <v>650</v>
      </c>
      <c r="O3" s="2">
        <f>TRUNC('Pay Table 2026'!O3/30,2)+16.67</f>
        <v>650</v>
      </c>
      <c r="P3" s="2">
        <f>TRUNC('Pay Table 2026'!P3/30,2)+16.67</f>
        <v>650</v>
      </c>
      <c r="Q3" s="2">
        <f>TRUNC('Pay Table 2026'!Q3/30,2)+16.67</f>
        <v>650</v>
      </c>
      <c r="R3" s="2">
        <f>TRUNC('Pay Table 2026'!R3/30,2)+16.67</f>
        <v>650</v>
      </c>
      <c r="S3" s="2">
        <f>TRUNC('Pay Table 2026'!S3/30,2)+16.67</f>
        <v>650</v>
      </c>
      <c r="T3" s="2">
        <f>TRUNC('Pay Table 2026'!T3/30,2)+16.67</f>
        <v>650</v>
      </c>
      <c r="U3" s="2">
        <f>TRUNC('Pay Table 2026'!U3/30,2)+16.67</f>
        <v>650</v>
      </c>
      <c r="V3" s="2">
        <f>TRUNC('Pay Table 2026'!V3/30,2)+16.67</f>
        <v>650</v>
      </c>
      <c r="W3" s="2">
        <f>TRUNC('Pay Table 2026'!W3/30,2)+16.67</f>
        <v>650</v>
      </c>
    </row>
    <row r="4" spans="1:23" x14ac:dyDescent="0.3">
      <c r="A4" t="s">
        <v>83</v>
      </c>
      <c r="B4" s="23">
        <f>TRUNC('Pay Table 2026'!B4/30,2)+16.67</f>
        <v>16.670000000000002</v>
      </c>
      <c r="C4" s="23">
        <f>TRUNC('Pay Table 2026'!C4/30,2)+16.67</f>
        <v>16.670000000000002</v>
      </c>
      <c r="D4" s="23">
        <f>TRUNC('Pay Table 2026'!D4/30,2)+16.67</f>
        <v>16.670000000000002</v>
      </c>
      <c r="E4" s="23">
        <f>TRUNC('Pay Table 2026'!E4/30,2)+16.67</f>
        <v>16.670000000000002</v>
      </c>
      <c r="F4" s="23">
        <f>TRUNC('Pay Table 2026'!F4/30,2)+16.67</f>
        <v>16.670000000000002</v>
      </c>
      <c r="G4" s="23">
        <f>TRUNC('Pay Table 2026'!G4/30,2)+16.67</f>
        <v>16.670000000000002</v>
      </c>
      <c r="H4" s="23">
        <f>TRUNC('Pay Table 2026'!H4/30,2)+16.67</f>
        <v>16.670000000000002</v>
      </c>
      <c r="I4" s="23">
        <f>TRUNC('Pay Table 2026'!I4/30,2)+16.67</f>
        <v>16.670000000000002</v>
      </c>
      <c r="J4" s="23">
        <f>TRUNC('Pay Table 2026'!J4/30,2)+16.67</f>
        <v>16.670000000000002</v>
      </c>
      <c r="K4" s="23">
        <f>TRUNC('Pay Table 2026'!K4/30,2)+16.67</f>
        <v>16.670000000000002</v>
      </c>
      <c r="L4" s="23">
        <f>TRUNC('Pay Table 2026'!L4/30,2)+16.67</f>
        <v>16.670000000000002</v>
      </c>
      <c r="M4" s="29">
        <f>TRUNC('Pay Table 2026'!M4/30,2)+16.67</f>
        <v>650</v>
      </c>
      <c r="N4" s="29">
        <f>TRUNC('Pay Table 2026'!N4/30,2)+16.67</f>
        <v>650</v>
      </c>
      <c r="O4" s="29">
        <f>TRUNC('Pay Table 2026'!O4/30,2)+16.67</f>
        <v>650</v>
      </c>
      <c r="P4" s="29">
        <f>TRUNC('Pay Table 2026'!P4/30,2)+16.67</f>
        <v>650</v>
      </c>
      <c r="Q4" s="29">
        <f>TRUNC('Pay Table 2026'!Q4/30,2)+16.67</f>
        <v>650</v>
      </c>
      <c r="R4" s="29">
        <f>TRUNC('Pay Table 2026'!R4/30,2)+16.67</f>
        <v>650</v>
      </c>
      <c r="S4" s="29">
        <f>TRUNC('Pay Table 2026'!S4/30,2)+16.67</f>
        <v>650</v>
      </c>
      <c r="T4" s="29">
        <f>TRUNC('Pay Table 2026'!T4/30,2)+16.67</f>
        <v>650</v>
      </c>
      <c r="U4" s="29">
        <f>TRUNC('Pay Table 2026'!U4/30,2)+16.67</f>
        <v>650</v>
      </c>
      <c r="V4" s="29">
        <f>TRUNC('Pay Table 2026'!V4/30,2)+16.67</f>
        <v>650</v>
      </c>
      <c r="W4" s="29">
        <f>TRUNC('Pay Table 2026'!W4/30,2)+16.67</f>
        <v>650</v>
      </c>
    </row>
    <row r="5" spans="1:23" x14ac:dyDescent="0.3">
      <c r="A5" t="s">
        <v>84</v>
      </c>
      <c r="B5" s="9">
        <f>TRUNC('Pay Table 2026'!B5/30,2)+16.67</f>
        <v>479.62</v>
      </c>
      <c r="C5" s="9">
        <f>TRUNC('Pay Table 2026'!C5/30,2)+16.67</f>
        <v>494.8</v>
      </c>
      <c r="D5" s="9">
        <f>TRUNC('Pay Table 2026'!D5/30,2)+16.67</f>
        <v>504.85</v>
      </c>
      <c r="E5" s="9">
        <f>TRUNC('Pay Table 2026'!E5/30,2)+16.67</f>
        <v>507.65000000000003</v>
      </c>
      <c r="F5" s="9">
        <f>TRUNC('Pay Table 2026'!F5/30,2)+16.67</f>
        <v>520.22</v>
      </c>
      <c r="G5" s="9">
        <f>TRUNC('Pay Table 2026'!G5/30,2)+16.67</f>
        <v>541.17999999999995</v>
      </c>
      <c r="H5" s="9">
        <f>TRUNC('Pay Table 2026'!H5/30,2)+16.67</f>
        <v>546.06999999999994</v>
      </c>
      <c r="I5" s="9">
        <f>TRUNC('Pay Table 2026'!I5/30,2)+16.67</f>
        <v>565.99</v>
      </c>
      <c r="J5" s="9">
        <f>TRUNC('Pay Table 2026'!J5/30,2)+16.67</f>
        <v>571.7299999999999</v>
      </c>
      <c r="K5" s="9">
        <f>TRUNC('Pay Table 2026'!K5/30,2)+16.67</f>
        <v>588.89</v>
      </c>
      <c r="L5" s="9">
        <f>TRUNC('Pay Table 2026'!L5/30,2)+16.67</f>
        <v>613.7299999999999</v>
      </c>
      <c r="M5" s="9">
        <f>TRUNC('Pay Table 2026'!M5/30,2)+16.67</f>
        <v>636.61</v>
      </c>
      <c r="N5" s="9">
        <f>TRUNC('Pay Table 2026'!N5/30,2)+16.67</f>
        <v>650</v>
      </c>
      <c r="O5" s="9">
        <f>TRUNC('Pay Table 2026'!O5/30,2)+16.67</f>
        <v>650</v>
      </c>
      <c r="P5" s="9">
        <f>TRUNC('Pay Table 2026'!P5/30,2)+16.67</f>
        <v>650</v>
      </c>
      <c r="Q5" s="9">
        <f>TRUNC('Pay Table 2026'!Q5/30,2)+16.67</f>
        <v>650</v>
      </c>
      <c r="R5" s="9">
        <f>TRUNC('Pay Table 2026'!R5/30,2)+16.67</f>
        <v>650</v>
      </c>
      <c r="S5" s="9">
        <f>TRUNC('Pay Table 2026'!S5/30,2)+16.67</f>
        <v>650</v>
      </c>
      <c r="T5" s="9">
        <f>TRUNC('Pay Table 2026'!T5/30,2)+16.67</f>
        <v>650</v>
      </c>
      <c r="U5" s="9">
        <f>TRUNC('Pay Table 2026'!U5/30,2)+16.67</f>
        <v>650</v>
      </c>
      <c r="V5" s="9">
        <f>TRUNC('Pay Table 2026'!V5/30,2)+16.67</f>
        <v>650</v>
      </c>
      <c r="W5" s="9">
        <f>TRUNC('Pay Table 2026'!W5/30,2)+16.67</f>
        <v>650</v>
      </c>
    </row>
    <row r="6" spans="1:23" x14ac:dyDescent="0.3">
      <c r="A6" t="s">
        <v>85</v>
      </c>
      <c r="B6" s="9">
        <f>TRUNC('Pay Table 2026'!B6/30,2)+16.67</f>
        <v>401.34000000000003</v>
      </c>
      <c r="C6" s="9">
        <f>TRUNC('Pay Table 2026'!C6/30,2)+16.67</f>
        <v>419.21000000000004</v>
      </c>
      <c r="D6" s="9">
        <f>TRUNC('Pay Table 2026'!D6/30,2)+16.67</f>
        <v>427.48</v>
      </c>
      <c r="E6" s="9">
        <f>TRUNC('Pay Table 2026'!E6/30,2)+16.67</f>
        <v>434.07</v>
      </c>
      <c r="F6" s="9">
        <f>TRUNC('Pay Table 2026'!F6/30,2)+16.67</f>
        <v>445.96000000000004</v>
      </c>
      <c r="G6" s="9">
        <f>TRUNC('Pay Table 2026'!G6/30,2)+16.67</f>
        <v>457.73</v>
      </c>
      <c r="H6" s="9">
        <f>TRUNC('Pay Table 2026'!H6/30,2)+16.67</f>
        <v>471.31</v>
      </c>
      <c r="I6" s="9">
        <f>TRUNC('Pay Table 2026'!I6/30,2)+16.67</f>
        <v>484.86</v>
      </c>
      <c r="J6" s="9">
        <f>TRUNC('Pay Table 2026'!J6/30,2)+16.67</f>
        <v>498.48</v>
      </c>
      <c r="K6" s="9">
        <f>TRUNC('Pay Table 2026'!K6/30,2)+16.67</f>
        <v>541.17999999999995</v>
      </c>
      <c r="L6" s="9">
        <f>TRUNC('Pay Table 2026'!L6/30,2)+16.67</f>
        <v>577.26</v>
      </c>
      <c r="M6" s="9">
        <f>TRUNC('Pay Table 2026'!M6/30,2)+16.67</f>
        <v>577.26</v>
      </c>
      <c r="N6" s="9">
        <f>TRUNC('Pay Table 2026'!N6/30,2)+16.67</f>
        <v>577.26</v>
      </c>
      <c r="O6" s="9">
        <f>TRUNC('Pay Table 2026'!O6/30,2)+16.67</f>
        <v>577.26</v>
      </c>
      <c r="P6" s="9">
        <f>TRUNC('Pay Table 2026'!P6/30,2)+16.67</f>
        <v>580.15</v>
      </c>
      <c r="Q6" s="9">
        <f>TRUNC('Pay Table 2026'!Q6/30,2)+16.67</f>
        <v>580.15</v>
      </c>
      <c r="R6" s="9">
        <f>TRUNC('Pay Table 2026'!R6/30,2)+16.67</f>
        <v>591.41</v>
      </c>
      <c r="S6" s="9">
        <f>TRUNC('Pay Table 2026'!S6/30,2)+16.67</f>
        <v>591.41</v>
      </c>
      <c r="T6" s="9">
        <f>TRUNC('Pay Table 2026'!T6/30,2)+16.67</f>
        <v>591.41</v>
      </c>
      <c r="U6" s="9">
        <f>TRUNC('Pay Table 2026'!U6/30,2)+16.67</f>
        <v>591.41</v>
      </c>
      <c r="V6" s="9">
        <f>TRUNC('Pay Table 2026'!V6/30,2)+16.67</f>
        <v>591.41</v>
      </c>
      <c r="W6" s="9">
        <f>TRUNC('Pay Table 2026'!W6/30,2)+16.67</f>
        <v>591.41</v>
      </c>
    </row>
    <row r="7" spans="1:23" x14ac:dyDescent="0.3">
      <c r="A7" t="s">
        <v>86</v>
      </c>
      <c r="B7" s="9">
        <f>TRUNC('Pay Table 2026'!B7/30,2)+16.67</f>
        <v>308.38</v>
      </c>
      <c r="C7" s="9">
        <f>TRUNC('Pay Table 2026'!C7/30,2)+16.67</f>
        <v>337.13</v>
      </c>
      <c r="D7" s="9">
        <f>TRUNC('Pay Table 2026'!D7/30,2)+16.67</f>
        <v>358.17</v>
      </c>
      <c r="E7" s="9">
        <f>TRUNC('Pay Table 2026'!E7/30,2)+16.67</f>
        <v>358.17</v>
      </c>
      <c r="F7" s="9">
        <f>TRUNC('Pay Table 2026'!F7/30,2)+16.67</f>
        <v>359.48</v>
      </c>
      <c r="G7" s="9">
        <f>TRUNC('Pay Table 2026'!G7/30,2)+16.67</f>
        <v>374.17</v>
      </c>
      <c r="H7" s="9">
        <f>TRUNC('Pay Table 2026'!H7/30,2)+16.67</f>
        <v>376.12</v>
      </c>
      <c r="I7" s="9">
        <f>TRUNC('Pay Table 2026'!I7/30,2)+16.67</f>
        <v>376.12</v>
      </c>
      <c r="J7" s="9">
        <f>TRUNC('Pay Table 2026'!J7/30,2)+16.67</f>
        <v>396.55</v>
      </c>
      <c r="K7" s="9">
        <f>TRUNC('Pay Table 2026'!K7/30,2)+16.67</f>
        <v>432.66</v>
      </c>
      <c r="L7" s="9">
        <f>TRUNC('Pay Table 2026'!L7/30,2)+16.67</f>
        <v>453.85</v>
      </c>
      <c r="M7" s="9">
        <f>TRUNC('Pay Table 2026'!M7/30,2)+16.67</f>
        <v>475.04</v>
      </c>
      <c r="N7" s="9">
        <f>TRUNC('Pay Table 2026'!N7/30,2)+16.67</f>
        <v>487.1</v>
      </c>
      <c r="O7" s="9">
        <f>TRUNC('Pay Table 2026'!O7/30,2)+16.67</f>
        <v>499.31</v>
      </c>
      <c r="P7" s="9">
        <f>TRUNC('Pay Table 2026'!P7/30,2)+16.67</f>
        <v>522.96</v>
      </c>
      <c r="Q7" s="9">
        <f>TRUNC('Pay Table 2026'!Q7/30,2)+16.67</f>
        <v>522.96</v>
      </c>
      <c r="R7" s="9">
        <f>TRUNC('Pay Table 2026'!R7/30,2)+16.67</f>
        <v>530.28</v>
      </c>
      <c r="S7" s="9">
        <f>TRUNC('Pay Table 2026'!S7/30,2)+16.67</f>
        <v>530.28</v>
      </c>
      <c r="T7" s="9">
        <f>TRUNC('Pay Table 2026'!T7/30,2)+16.67</f>
        <v>530.28</v>
      </c>
      <c r="U7" s="9">
        <f>TRUNC('Pay Table 2026'!U7/30,2)+16.67</f>
        <v>530.28</v>
      </c>
      <c r="V7" s="9">
        <f>TRUNC('Pay Table 2026'!V7/30,2)+16.67</f>
        <v>530.28</v>
      </c>
      <c r="W7" s="9">
        <f>TRUNC('Pay Table 2026'!W7/30,2)+16.67</f>
        <v>530.28</v>
      </c>
    </row>
    <row r="8" spans="1:23" x14ac:dyDescent="0.3">
      <c r="A8" t="s">
        <v>87</v>
      </c>
      <c r="B8" s="9">
        <f>TRUNC('Pay Table 2026'!B8/30,2)+16.67</f>
        <v>259.85000000000002</v>
      </c>
      <c r="C8" s="9">
        <f>TRUNC('Pay Table 2026'!C8/30,2)+16.67</f>
        <v>290.61</v>
      </c>
      <c r="D8" s="9">
        <f>TRUNC('Pay Table 2026'!D8/30,2)+16.67</f>
        <v>309.57</v>
      </c>
      <c r="E8" s="9">
        <f>TRUNC('Pay Table 2026'!E8/30,2)+16.67</f>
        <v>313.14000000000004</v>
      </c>
      <c r="F8" s="9">
        <f>TRUNC('Pay Table 2026'!F8/30,2)+16.67</f>
        <v>324.99</v>
      </c>
      <c r="G8" s="9">
        <f>TRUNC('Pay Table 2026'!G8/30,2)+16.67</f>
        <v>332.05</v>
      </c>
      <c r="H8" s="9">
        <f>TRUNC('Pay Table 2026'!H8/30,2)+16.67</f>
        <v>347.62</v>
      </c>
      <c r="I8" s="9">
        <f>TRUNC('Pay Table 2026'!I8/30,2)+16.67</f>
        <v>359.06</v>
      </c>
      <c r="J8" s="9">
        <f>TRUNC('Pay Table 2026'!J8/30,2)+16.67</f>
        <v>373.84000000000003</v>
      </c>
      <c r="K8" s="9">
        <f>TRUNC('Pay Table 2026'!K8/30,2)+16.67</f>
        <v>396.38</v>
      </c>
      <c r="L8" s="9">
        <f>TRUNC('Pay Table 2026'!L8/30,2)+16.67</f>
        <v>407.13</v>
      </c>
      <c r="M8" s="9">
        <f>TRUNC('Pay Table 2026'!M8/30,2)+16.67</f>
        <v>417.76</v>
      </c>
      <c r="N8" s="9">
        <f>TRUNC('Pay Table 2026'!N8/30,2)+16.67</f>
        <v>429.83000000000004</v>
      </c>
      <c r="O8" s="9">
        <f>TRUNC('Pay Table 2026'!O8/30,2)+16.67</f>
        <v>429.83000000000004</v>
      </c>
      <c r="P8" s="9">
        <f>TRUNC('Pay Table 2026'!P8/30,2)+16.67</f>
        <v>429.83000000000004</v>
      </c>
      <c r="Q8" s="9">
        <f>TRUNC('Pay Table 2026'!Q8/30,2)+16.67</f>
        <v>429.83000000000004</v>
      </c>
      <c r="R8" s="9">
        <f>TRUNC('Pay Table 2026'!R8/30,2)+16.67</f>
        <v>429.83000000000004</v>
      </c>
      <c r="S8" s="9">
        <f>TRUNC('Pay Table 2026'!S8/30,2)+16.67</f>
        <v>429.83000000000004</v>
      </c>
      <c r="T8" s="9">
        <f>TRUNC('Pay Table 2026'!T8/30,2)+16.67</f>
        <v>429.83000000000004</v>
      </c>
      <c r="U8" s="9">
        <f>TRUNC('Pay Table 2026'!U8/30,2)+16.67</f>
        <v>429.83000000000004</v>
      </c>
      <c r="V8" s="9">
        <f>TRUNC('Pay Table 2026'!V8/30,2)+16.67</f>
        <v>429.83000000000004</v>
      </c>
      <c r="W8" s="9">
        <f>TRUNC('Pay Table 2026'!W8/30,2)+16.67</f>
        <v>429.83000000000004</v>
      </c>
    </row>
    <row r="9" spans="1:23" x14ac:dyDescent="0.3">
      <c r="A9" t="s">
        <v>88</v>
      </c>
      <c r="B9" s="9">
        <f>TRUNC('Pay Table 2026'!B9/30,2)+16.67</f>
        <v>226.49</v>
      </c>
      <c r="C9" s="9">
        <f>TRUNC('Pay Table 2026'!C9/30,2)+16.67</f>
        <v>259.55</v>
      </c>
      <c r="D9" s="9">
        <f>TRUNC('Pay Table 2026'!D9/30,2)+16.67</f>
        <v>275.79000000000002</v>
      </c>
      <c r="E9" s="9">
        <f>TRUNC('Pay Table 2026'!E9/30,2)+16.67</f>
        <v>279.37</v>
      </c>
      <c r="F9" s="9">
        <f>TRUNC('Pay Table 2026'!F9/30,2)+16.67</f>
        <v>294.41000000000003</v>
      </c>
      <c r="G9" s="9">
        <f>TRUNC('Pay Table 2026'!G9/30,2)+16.67</f>
        <v>310.55</v>
      </c>
      <c r="H9" s="9">
        <f>TRUNC('Pay Table 2026'!H9/30,2)+16.67</f>
        <v>330.67</v>
      </c>
      <c r="I9" s="9">
        <f>TRUNC('Pay Table 2026'!I9/30,2)+16.67</f>
        <v>346.28000000000003</v>
      </c>
      <c r="J9" s="9">
        <f>TRUNC('Pay Table 2026'!J9/30,2)+16.67</f>
        <v>357.15000000000003</v>
      </c>
      <c r="K9" s="9">
        <f>TRUNC('Pay Table 2026'!K9/30,2)+16.67</f>
        <v>363.39000000000004</v>
      </c>
      <c r="L9" s="9">
        <f>TRUNC('Pay Table 2026'!L9/30,2)+16.67</f>
        <v>367</v>
      </c>
      <c r="M9" s="9">
        <f>TRUNC('Pay Table 2026'!M9/30,2)+16.67</f>
        <v>367</v>
      </c>
      <c r="N9" s="9">
        <f>TRUNC('Pay Table 2026'!N9/30,2)+16.67</f>
        <v>367</v>
      </c>
      <c r="O9" s="9">
        <f>TRUNC('Pay Table 2026'!O9/30,2)+16.67</f>
        <v>367</v>
      </c>
      <c r="P9" s="9">
        <f>TRUNC('Pay Table 2026'!P9/30,2)+16.67</f>
        <v>367</v>
      </c>
      <c r="Q9" s="9">
        <f>TRUNC('Pay Table 2026'!Q9/30,2)+16.67</f>
        <v>367</v>
      </c>
      <c r="R9" s="9">
        <f>TRUNC('Pay Table 2026'!R9/30,2)+16.67</f>
        <v>367</v>
      </c>
      <c r="S9" s="9">
        <f>TRUNC('Pay Table 2026'!S9/30,2)+16.67</f>
        <v>367</v>
      </c>
      <c r="T9" s="9">
        <f>TRUNC('Pay Table 2026'!T9/30,2)+16.67</f>
        <v>367</v>
      </c>
      <c r="U9" s="9">
        <f>TRUNC('Pay Table 2026'!U9/30,2)+16.67</f>
        <v>367</v>
      </c>
      <c r="V9" s="9">
        <f>TRUNC('Pay Table 2026'!V9/30,2)+16.67</f>
        <v>367</v>
      </c>
      <c r="W9" s="9">
        <f>TRUNC('Pay Table 2026'!W9/30,2)+16.67</f>
        <v>367</v>
      </c>
    </row>
    <row r="10" spans="1:23" x14ac:dyDescent="0.3">
      <c r="A10" t="s">
        <v>89</v>
      </c>
      <c r="B10" s="9">
        <f>TRUNC('Pay Table 2026'!B10/30,2)+16.67</f>
        <v>201.14</v>
      </c>
      <c r="C10" s="9">
        <f>TRUNC('Pay Table 2026'!C10/30,2)+16.67</f>
        <v>225.8</v>
      </c>
      <c r="D10" s="9">
        <f>TRUNC('Pay Table 2026'!D10/30,2)+16.67</f>
        <v>242.35000000000002</v>
      </c>
      <c r="E10" s="9">
        <f>TRUNC('Pay Table 2026'!E10/30,2)+16.67</f>
        <v>262.76</v>
      </c>
      <c r="F10" s="9">
        <f>TRUNC('Pay Table 2026'!F10/30,2)+16.67</f>
        <v>274.57</v>
      </c>
      <c r="G10" s="9">
        <f>TRUNC('Pay Table 2026'!G10/30,2)+16.67</f>
        <v>287.52000000000004</v>
      </c>
      <c r="H10" s="9">
        <f>TRUNC('Pay Table 2026'!H10/30,2)+16.67</f>
        <v>295.86</v>
      </c>
      <c r="I10" s="9">
        <f>TRUNC('Pay Table 2026'!I10/30,2)+16.67</f>
        <v>309.61</v>
      </c>
      <c r="J10" s="9">
        <f>TRUNC('Pay Table 2026'!J10/30,2)+16.67</f>
        <v>316.81</v>
      </c>
      <c r="K10" s="9">
        <f>TRUNC('Pay Table 2026'!K10/30,2)+16.67</f>
        <v>316.81</v>
      </c>
      <c r="L10" s="9">
        <f>TRUNC('Pay Table 2026'!L10/30,2)+16.67</f>
        <v>316.81</v>
      </c>
      <c r="M10" s="9">
        <f>TRUNC('Pay Table 2026'!M10/30,2)+16.67</f>
        <v>316.81</v>
      </c>
      <c r="N10" s="9">
        <f>TRUNC('Pay Table 2026'!N10/30,2)+16.67</f>
        <v>316.81</v>
      </c>
      <c r="O10" s="9">
        <f>TRUNC('Pay Table 2026'!O10/30,2)+16.67</f>
        <v>316.81</v>
      </c>
      <c r="P10" s="9">
        <f>TRUNC('Pay Table 2026'!P10/30,2)+16.67</f>
        <v>316.81</v>
      </c>
      <c r="Q10" s="9">
        <f>TRUNC('Pay Table 2026'!Q10/30,2)+16.67</f>
        <v>316.81</v>
      </c>
      <c r="R10" s="9">
        <f>TRUNC('Pay Table 2026'!R10/30,2)+16.67</f>
        <v>316.81</v>
      </c>
      <c r="S10" s="9">
        <f>TRUNC('Pay Table 2026'!S10/30,2)+16.67</f>
        <v>316.81</v>
      </c>
      <c r="T10" s="9">
        <f>TRUNC('Pay Table 2026'!T10/30,2)+16.67</f>
        <v>316.81</v>
      </c>
      <c r="U10" s="9">
        <f>TRUNC('Pay Table 2026'!U10/30,2)+16.67</f>
        <v>316.81</v>
      </c>
      <c r="V10" s="9">
        <f>TRUNC('Pay Table 2026'!V10/30,2)+16.67</f>
        <v>316.81</v>
      </c>
      <c r="W10" s="9">
        <f>TRUNC('Pay Table 2026'!W10/30,2)+16.67</f>
        <v>316.81</v>
      </c>
    </row>
    <row r="11" spans="1:23" x14ac:dyDescent="0.3">
      <c r="A11" t="s">
        <v>90</v>
      </c>
      <c r="B11" s="9">
        <f>TRUNC('Pay Table 2026'!B11/30,2)+16.67</f>
        <v>176.07</v>
      </c>
      <c r="C11" s="9">
        <f>TRUNC('Pay Table 2026'!C11/30,2)+16.67</f>
        <v>198.20999999999998</v>
      </c>
      <c r="D11" s="9">
        <f>TRUNC('Pay Table 2026'!D11/30,2)+16.67</f>
        <v>225.75</v>
      </c>
      <c r="E11" s="9">
        <f>TRUNC('Pay Table 2026'!E11/30,2)+16.67</f>
        <v>232.82</v>
      </c>
      <c r="F11" s="9">
        <f>TRUNC('Pay Table 2026'!F11/30,2)+16.67</f>
        <v>237.26</v>
      </c>
      <c r="G11" s="9">
        <f>TRUNC('Pay Table 2026'!G11/30,2)+16.67</f>
        <v>237.26</v>
      </c>
      <c r="H11" s="9">
        <f>TRUNC('Pay Table 2026'!H11/30,2)+16.67</f>
        <v>237.26</v>
      </c>
      <c r="I11" s="9">
        <f>TRUNC('Pay Table 2026'!I11/30,2)+16.67</f>
        <v>237.26</v>
      </c>
      <c r="J11" s="9">
        <f>TRUNC('Pay Table 2026'!J11/30,2)+16.67</f>
        <v>237.26</v>
      </c>
      <c r="K11" s="9">
        <f>TRUNC('Pay Table 2026'!K11/30,2)+16.67</f>
        <v>237.26</v>
      </c>
      <c r="L11" s="9">
        <f>TRUNC('Pay Table 2026'!L11/30,2)+16.67</f>
        <v>237.26</v>
      </c>
      <c r="M11" s="9">
        <f>TRUNC('Pay Table 2026'!M11/30,2)+16.67</f>
        <v>237.26</v>
      </c>
      <c r="N11" s="9">
        <f>TRUNC('Pay Table 2026'!N11/30,2)+16.67</f>
        <v>237.26</v>
      </c>
      <c r="O11" s="9">
        <f>TRUNC('Pay Table 2026'!O11/30,2)+16.67</f>
        <v>237.26</v>
      </c>
      <c r="P11" s="9">
        <f>TRUNC('Pay Table 2026'!P11/30,2)+16.67</f>
        <v>237.26</v>
      </c>
      <c r="Q11" s="9">
        <f>TRUNC('Pay Table 2026'!Q11/30,2)+16.67</f>
        <v>237.26</v>
      </c>
      <c r="R11" s="9">
        <f>TRUNC('Pay Table 2026'!R11/30,2)+16.67</f>
        <v>237.26</v>
      </c>
      <c r="S11" s="9">
        <f>TRUNC('Pay Table 2026'!S11/30,2)+16.67</f>
        <v>237.26</v>
      </c>
      <c r="T11" s="9">
        <f>TRUNC('Pay Table 2026'!T11/30,2)+16.67</f>
        <v>237.26</v>
      </c>
      <c r="U11" s="9">
        <f>TRUNC('Pay Table 2026'!U11/30,2)+16.67</f>
        <v>237.26</v>
      </c>
      <c r="V11" s="9">
        <f>TRUNC('Pay Table 2026'!V11/30,2)+16.67</f>
        <v>237.26</v>
      </c>
      <c r="W11" s="9">
        <f>TRUNC('Pay Table 2026'!W11/30,2)+16.67</f>
        <v>237.26</v>
      </c>
    </row>
    <row r="12" spans="1:23" x14ac:dyDescent="0.3">
      <c r="A12" t="s">
        <v>91</v>
      </c>
      <c r="B12" s="9">
        <f>TRUNC('Pay Table 2026'!B12/30,2)+16.67</f>
        <v>155.01</v>
      </c>
      <c r="C12" s="9">
        <f>TRUNC('Pay Table 2026'!C12/30,2)+16.67</f>
        <v>160.67000000000002</v>
      </c>
      <c r="D12" s="9">
        <f>TRUNC('Pay Table 2026'!D12/30,2)+16.67</f>
        <v>190.75</v>
      </c>
      <c r="E12" s="9">
        <f>TRUNC('Pay Table 2026'!E12/30,2)+16.67</f>
        <v>190.75</v>
      </c>
      <c r="F12" s="9">
        <f>TRUNC('Pay Table 2026'!F12/30,2)+16.67</f>
        <v>190.75</v>
      </c>
      <c r="G12" s="9">
        <f>TRUNC('Pay Table 2026'!G12/30,2)+16.67</f>
        <v>190.75</v>
      </c>
      <c r="H12" s="9">
        <f>TRUNC('Pay Table 2026'!H12/30,2)+16.67</f>
        <v>190.75</v>
      </c>
      <c r="I12" s="9">
        <f>TRUNC('Pay Table 2026'!I12/30,2)+16.67</f>
        <v>190.75</v>
      </c>
      <c r="J12" s="9">
        <f>TRUNC('Pay Table 2026'!J12/30,2)+16.67</f>
        <v>190.75</v>
      </c>
      <c r="K12" s="9">
        <f>TRUNC('Pay Table 2026'!K12/30,2)+16.67</f>
        <v>190.75</v>
      </c>
      <c r="L12" s="9">
        <f>TRUNC('Pay Table 2026'!L12/30,2)+16.67</f>
        <v>190.75</v>
      </c>
      <c r="M12" s="9">
        <f>TRUNC('Pay Table 2026'!M12/30,2)+16.67</f>
        <v>190.75</v>
      </c>
      <c r="N12" s="9">
        <f>TRUNC('Pay Table 2026'!N12/30,2)+16.67</f>
        <v>190.75</v>
      </c>
      <c r="O12" s="9">
        <f>TRUNC('Pay Table 2026'!O12/30,2)+16.67</f>
        <v>190.75</v>
      </c>
      <c r="P12" s="9">
        <f>TRUNC('Pay Table 2026'!P12/30,2)+16.67</f>
        <v>190.75</v>
      </c>
      <c r="Q12" s="9">
        <f>TRUNC('Pay Table 2026'!Q12/30,2)+16.67</f>
        <v>190.75</v>
      </c>
      <c r="R12" s="9">
        <f>TRUNC('Pay Table 2026'!R12/30,2)+16.67</f>
        <v>190.75</v>
      </c>
      <c r="S12" s="9">
        <f>TRUNC('Pay Table 2026'!S12/30,2)+16.67</f>
        <v>190.75</v>
      </c>
      <c r="T12" s="9">
        <f>TRUNC('Pay Table 2026'!T12/30,2)+16.67</f>
        <v>190.75</v>
      </c>
      <c r="U12" s="9">
        <f>TRUNC('Pay Table 2026'!U12/30,2)+16.67</f>
        <v>190.75</v>
      </c>
      <c r="V12" s="9">
        <f>TRUNC('Pay Table 2026'!V12/30,2)+16.67</f>
        <v>190.75</v>
      </c>
      <c r="W12" s="9">
        <f>TRUNC('Pay Table 2026'!W12/30,2)+16.67</f>
        <v>190.75</v>
      </c>
    </row>
    <row r="13" spans="1:23" x14ac:dyDescent="0.3">
      <c r="A13" t="s">
        <v>92</v>
      </c>
      <c r="B13" s="24">
        <f>TRUNC('Pay Table 2026'!B15/30,2)+16.67</f>
        <v>16.670000000000002</v>
      </c>
      <c r="C13" s="24">
        <f>TRUNC('Pay Table 2026'!C15/30,2)+16.67</f>
        <v>16.670000000000002</v>
      </c>
      <c r="D13" s="24">
        <f>TRUNC('Pay Table 2026'!D15/30,2)+16.67</f>
        <v>16.670000000000002</v>
      </c>
      <c r="E13" s="28">
        <f>TRUNC('Pay Table 2026'!E15/30,2)+16.67</f>
        <v>262.76</v>
      </c>
      <c r="F13" s="28">
        <f>TRUNC('Pay Table 2026'!F15/30,2)+16.67</f>
        <v>274.57</v>
      </c>
      <c r="G13" s="28">
        <f>TRUNC('Pay Table 2026'!G15/30,2)+16.67</f>
        <v>287.52000000000004</v>
      </c>
      <c r="H13" s="28">
        <f>TRUNC('Pay Table 2026'!H15/30,2)+16.67</f>
        <v>295.86</v>
      </c>
      <c r="I13" s="28">
        <f>TRUNC('Pay Table 2026'!I15/30,2)+16.67</f>
        <v>309.61</v>
      </c>
      <c r="J13" s="28">
        <f>TRUNC('Pay Table 2026'!J15/30,2)+16.67</f>
        <v>321.24</v>
      </c>
      <c r="K13" s="28">
        <f>TRUNC('Pay Table 2026'!K15/30,2)+16.67</f>
        <v>327.90000000000003</v>
      </c>
      <c r="L13" s="28">
        <f>TRUNC('Pay Table 2026'!L15/30,2)+16.67</f>
        <v>336.99</v>
      </c>
      <c r="M13" s="28">
        <f>TRUNC('Pay Table 2026'!M15/30,2)+16.67</f>
        <v>336.99</v>
      </c>
      <c r="N13" s="28">
        <f>TRUNC('Pay Table 2026'!N15/30,2)+16.67</f>
        <v>336.99</v>
      </c>
      <c r="O13" s="28">
        <f>TRUNC('Pay Table 2026'!O15/30,2)+16.67</f>
        <v>336.99</v>
      </c>
      <c r="P13" s="28">
        <f>TRUNC('Pay Table 2026'!P15/30,2)+16.67</f>
        <v>336.99</v>
      </c>
      <c r="Q13" s="28">
        <f>TRUNC('Pay Table 2026'!Q15/30,2)+16.67</f>
        <v>336.99</v>
      </c>
      <c r="R13" s="28">
        <f>TRUNC('Pay Table 2026'!R15/30,2)+16.67</f>
        <v>336.99</v>
      </c>
      <c r="S13" s="28">
        <f>TRUNC('Pay Table 2026'!S15/30,2)+16.67</f>
        <v>336.99</v>
      </c>
      <c r="T13" s="28">
        <f>TRUNC('Pay Table 2026'!T15/30,2)+16.67</f>
        <v>336.99</v>
      </c>
      <c r="U13" s="28">
        <f>TRUNC('Pay Table 2026'!U15/30,2)+16.67</f>
        <v>336.99</v>
      </c>
      <c r="V13" s="28">
        <f>TRUNC('Pay Table 2026'!V15/30,2)+16.67</f>
        <v>336.99</v>
      </c>
      <c r="W13" s="28">
        <f>TRUNC('Pay Table 2026'!W15/30,2)+16.67</f>
        <v>336.99</v>
      </c>
    </row>
    <row r="14" spans="1:23" x14ac:dyDescent="0.3">
      <c r="A14" t="s">
        <v>93</v>
      </c>
      <c r="B14" s="24">
        <f>TRUNC('Pay Table 2026'!B16/30,2)+16.67</f>
        <v>16.670000000000002</v>
      </c>
      <c r="C14" s="24">
        <f>TRUNC('Pay Table 2026'!C16/30,2)+16.67</f>
        <v>16.670000000000002</v>
      </c>
      <c r="D14" s="24">
        <f>TRUNC('Pay Table 2026'!D16/30,2)+16.67</f>
        <v>16.670000000000002</v>
      </c>
      <c r="E14" s="28">
        <f>TRUNC('Pay Table 2026'!E16/30,2)+16.67</f>
        <v>232.82</v>
      </c>
      <c r="F14" s="28">
        <f>TRUNC('Pay Table 2026'!F16/30,2)+16.67</f>
        <v>237.26</v>
      </c>
      <c r="G14" s="28">
        <f>TRUNC('Pay Table 2026'!G16/30,2)+16.67</f>
        <v>244.26999999999998</v>
      </c>
      <c r="H14" s="28">
        <f>TRUNC('Pay Table 2026'!H16/30,2)+16.67</f>
        <v>256.13</v>
      </c>
      <c r="I14" s="28">
        <f>TRUNC('Pay Table 2026'!I16/30,2)+16.67</f>
        <v>265.3</v>
      </c>
      <c r="J14" s="28">
        <f>TRUNC('Pay Table 2026'!J16/30,2)+16.67</f>
        <v>272.12</v>
      </c>
      <c r="K14" s="28">
        <f>TRUNC('Pay Table 2026'!K16/30,2)+16.67</f>
        <v>272.12</v>
      </c>
      <c r="L14" s="28">
        <f>TRUNC('Pay Table 2026'!L16/30,2)+16.67</f>
        <v>272.12</v>
      </c>
      <c r="M14" s="28">
        <f>TRUNC('Pay Table 2026'!M16/30,2)+16.67</f>
        <v>272.12</v>
      </c>
      <c r="N14" s="28">
        <f>TRUNC('Pay Table 2026'!N16/30,2)+16.67</f>
        <v>272.12</v>
      </c>
      <c r="O14" s="28">
        <f>TRUNC('Pay Table 2026'!O16/30,2)+16.67</f>
        <v>272.12</v>
      </c>
      <c r="P14" s="28">
        <f>TRUNC('Pay Table 2026'!P16/30,2)+16.67</f>
        <v>272.12</v>
      </c>
      <c r="Q14" s="28">
        <f>TRUNC('Pay Table 2026'!Q16/30,2)+16.67</f>
        <v>272.12</v>
      </c>
      <c r="R14" s="28">
        <f>TRUNC('Pay Table 2026'!R16/30,2)+16.67</f>
        <v>272.12</v>
      </c>
      <c r="S14" s="28">
        <f>TRUNC('Pay Table 2026'!S16/30,2)+16.67</f>
        <v>272.12</v>
      </c>
      <c r="T14" s="28">
        <f>TRUNC('Pay Table 2026'!T16/30,2)+16.67</f>
        <v>272.12</v>
      </c>
      <c r="U14" s="28">
        <f>TRUNC('Pay Table 2026'!U16/30,2)+16.67</f>
        <v>272.12</v>
      </c>
      <c r="V14" s="28">
        <f>TRUNC('Pay Table 2026'!V16/30,2)+16.67</f>
        <v>272.12</v>
      </c>
      <c r="W14" s="28">
        <f>TRUNC('Pay Table 2026'!W16/30,2)+16.67</f>
        <v>272.12</v>
      </c>
    </row>
    <row r="15" spans="1:23" x14ac:dyDescent="0.3">
      <c r="A15" t="s">
        <v>94</v>
      </c>
      <c r="B15" s="24">
        <f>TRUNC('Pay Table 2026'!B17/30,2)+16.67</f>
        <v>16.670000000000002</v>
      </c>
      <c r="C15" s="24">
        <f>TRUNC('Pay Table 2026'!C17/30,2)+16.67</f>
        <v>16.670000000000002</v>
      </c>
      <c r="D15" s="24">
        <f>TRUNC('Pay Table 2026'!D17/30,2)+16.67</f>
        <v>16.670000000000002</v>
      </c>
      <c r="E15" s="28">
        <f>TRUNC('Pay Table 2026'!E17/30,2)+16.67</f>
        <v>190.75</v>
      </c>
      <c r="F15" s="28">
        <f>TRUNC('Pay Table 2026'!F17/30,2)+16.67</f>
        <v>202.56</v>
      </c>
      <c r="G15" s="28">
        <f>TRUNC('Pay Table 2026'!G17/30,2)+16.67</f>
        <v>209.44</v>
      </c>
      <c r="H15" s="28">
        <f>TRUNC('Pay Table 2026'!H17/30,2)+16.67</f>
        <v>216.45999999999998</v>
      </c>
      <c r="I15" s="28">
        <f>TRUNC('Pay Table 2026'!I17/30,2)+16.67</f>
        <v>223.36</v>
      </c>
      <c r="J15" s="28">
        <f>TRUNC('Pay Table 2026'!J17/30,2)+16.67</f>
        <v>232.82</v>
      </c>
      <c r="K15" s="28">
        <f>TRUNC('Pay Table 2026'!K17/30,2)+16.67</f>
        <v>232.82</v>
      </c>
      <c r="L15" s="28">
        <f>TRUNC('Pay Table 2026'!L17/30,2)+16.67</f>
        <v>232.82</v>
      </c>
      <c r="M15" s="28">
        <f>TRUNC('Pay Table 2026'!M17/30,2)+16.67</f>
        <v>232.82</v>
      </c>
      <c r="N15" s="28">
        <f>TRUNC('Pay Table 2026'!N17/30,2)+16.67</f>
        <v>232.82</v>
      </c>
      <c r="O15" s="28">
        <f>TRUNC('Pay Table 2026'!O17/30,2)+16.67</f>
        <v>232.82</v>
      </c>
      <c r="P15" s="28">
        <f>TRUNC('Pay Table 2026'!P17/30,2)+16.67</f>
        <v>232.82</v>
      </c>
      <c r="Q15" s="28">
        <f>TRUNC('Pay Table 2026'!Q17/30,2)+16.67</f>
        <v>232.82</v>
      </c>
      <c r="R15" s="28">
        <f>TRUNC('Pay Table 2026'!R17/30,2)+16.67</f>
        <v>232.82</v>
      </c>
      <c r="S15" s="28">
        <f>TRUNC('Pay Table 2026'!S17/30,2)+16.67</f>
        <v>232.82</v>
      </c>
      <c r="T15" s="28">
        <f>TRUNC('Pay Table 2026'!T17/30,2)+16.67</f>
        <v>232.82</v>
      </c>
      <c r="U15" s="28">
        <f>TRUNC('Pay Table 2026'!U17/30,2)+16.67</f>
        <v>232.82</v>
      </c>
      <c r="V15" s="28">
        <f>TRUNC('Pay Table 2026'!V17/30,2)+16.67</f>
        <v>232.82</v>
      </c>
      <c r="W15" s="28">
        <f>TRUNC('Pay Table 2026'!W17/30,2)+16.67</f>
        <v>232.82</v>
      </c>
    </row>
    <row r="16" spans="1:23" x14ac:dyDescent="0.3">
      <c r="A16" t="s">
        <v>95</v>
      </c>
      <c r="B16" s="25">
        <f>TRUNC('Pay Table 2026'!B20/30,2)+16.67</f>
        <v>16.670000000000002</v>
      </c>
      <c r="C16" s="25">
        <f>TRUNC('Pay Table 2026'!C20/30,2)+16.67</f>
        <v>16.670000000000002</v>
      </c>
      <c r="D16" s="25">
        <f>TRUNC('Pay Table 2026'!D20/30,2)+16.67</f>
        <v>16.670000000000002</v>
      </c>
      <c r="E16" s="25">
        <f>TRUNC('Pay Table 2026'!E20/30,2)+16.67</f>
        <v>16.670000000000002</v>
      </c>
      <c r="F16" s="25">
        <f>TRUNC('Pay Table 2026'!F20/30,2)+16.67</f>
        <v>16.670000000000002</v>
      </c>
      <c r="G16" s="25">
        <f>TRUNC('Pay Table 2026'!G20/30,2)+16.67</f>
        <v>16.670000000000002</v>
      </c>
      <c r="H16" s="25">
        <f>TRUNC('Pay Table 2026'!H20/30,2)+16.67</f>
        <v>16.670000000000002</v>
      </c>
      <c r="I16" s="25">
        <f>TRUNC('Pay Table 2026'!I20/30,2)+16.67</f>
        <v>16.670000000000002</v>
      </c>
      <c r="J16" s="25">
        <f>TRUNC('Pay Table 2026'!J20/30,2)+16.67</f>
        <v>16.670000000000002</v>
      </c>
      <c r="K16" s="25">
        <f>TRUNC('Pay Table 2026'!K20/30,2)+16.67</f>
        <v>16.670000000000002</v>
      </c>
      <c r="L16" s="25">
        <f>TRUNC('Pay Table 2026'!L20/30,2)+16.67</f>
        <v>16.670000000000002</v>
      </c>
      <c r="M16" s="27">
        <f>TRUNC('Pay Table 2026'!M20/30,2)+16.67</f>
        <v>355.66</v>
      </c>
      <c r="N16" s="27">
        <f>TRUNC('Pay Table 2026'!N20/30,2)+16.67</f>
        <v>372.86</v>
      </c>
      <c r="O16" s="27">
        <f>TRUNC('Pay Table 2026'!O20/30,2)+16.67</f>
        <v>385.68</v>
      </c>
      <c r="P16" s="27">
        <f>TRUNC('Pay Table 2026'!P20/30,2)+16.67</f>
        <v>399.84000000000003</v>
      </c>
      <c r="Q16" s="27">
        <f>TRUNC('Pay Table 2026'!Q20/30,2)+16.67</f>
        <v>399.84000000000003</v>
      </c>
      <c r="R16" s="27">
        <f>TRUNC('Pay Table 2026'!R20/30,2)+16.67</f>
        <v>419.03000000000003</v>
      </c>
      <c r="S16" s="27">
        <f>TRUNC('Pay Table 2026'!S20/30,2)+16.67</f>
        <v>419.03000000000003</v>
      </c>
      <c r="T16" s="27">
        <f>TRUNC('Pay Table 2026'!T20/30,2)+16.67</f>
        <v>439.12</v>
      </c>
      <c r="U16" s="27">
        <f>TRUNC('Pay Table 2026'!U20/30,2)+16.67</f>
        <v>439.12</v>
      </c>
      <c r="V16" s="27">
        <f>TRUNC('Pay Table 2026'!V20/30,2)+16.67</f>
        <v>460.28000000000003</v>
      </c>
      <c r="W16" s="27">
        <f>TRUNC('Pay Table 2026'!W20/30,2)+16.67</f>
        <v>460.28000000000003</v>
      </c>
    </row>
    <row r="17" spans="1:23" x14ac:dyDescent="0.3">
      <c r="A17" t="s">
        <v>96</v>
      </c>
      <c r="B17" s="26">
        <f>TRUNC('Pay Table 2026'!B21/30,2)+16.67</f>
        <v>207.32999999999998</v>
      </c>
      <c r="C17" s="26">
        <f>TRUNC('Pay Table 2026'!C21/30,2)+16.67</f>
        <v>221.74</v>
      </c>
      <c r="D17" s="26">
        <f>TRUNC('Pay Table 2026'!D21/30,2)+16.67</f>
        <v>227.62</v>
      </c>
      <c r="E17" s="26">
        <f>TRUNC('Pay Table 2026'!E21/30,2)+16.67</f>
        <v>233.41000000000003</v>
      </c>
      <c r="F17" s="26">
        <f>TRUNC('Pay Table 2026'!F21/30,2)+16.67</f>
        <v>243.39999999999998</v>
      </c>
      <c r="G17" s="26">
        <f>TRUNC('Pay Table 2026'!G21/30,2)+16.67</f>
        <v>253.26999999999998</v>
      </c>
      <c r="H17" s="26">
        <f>TRUNC('Pay Table 2026'!H21/30,2)+16.67</f>
        <v>263.27</v>
      </c>
      <c r="I17" s="26">
        <f>TRUNC('Pay Table 2026'!I21/30,2)+16.67</f>
        <v>278.28000000000003</v>
      </c>
      <c r="J17" s="26">
        <f>TRUNC('Pay Table 2026'!J21/30,2)+16.67</f>
        <v>291.46000000000004</v>
      </c>
      <c r="K17" s="26">
        <f>TRUNC('Pay Table 2026'!K21/30,2)+16.67</f>
        <v>304</v>
      </c>
      <c r="L17" s="26">
        <f>TRUNC('Pay Table 2026'!L21/30,2)+16.67</f>
        <v>314.29000000000002</v>
      </c>
      <c r="M17" s="26">
        <f>TRUNC('Pay Table 2026'!M21/30,2)+16.67</f>
        <v>324.3</v>
      </c>
      <c r="N17" s="26">
        <f>TRUNC('Pay Table 2026'!N21/30,2)+16.67</f>
        <v>338.99</v>
      </c>
      <c r="O17" s="26">
        <f>TRUNC('Pay Table 2026'!O21/30,2)+16.67</f>
        <v>351.07</v>
      </c>
      <c r="P17" s="26">
        <f>TRUNC('Pay Table 2026'!P21/30,2)+16.67</f>
        <v>364.85</v>
      </c>
      <c r="Q17" s="26">
        <f>TRUNC('Pay Table 2026'!Q21/30,2)+16.67</f>
        <v>364.85</v>
      </c>
      <c r="R17" s="26">
        <f>TRUNC('Pay Table 2026'!R21/30,2)+16.67</f>
        <v>371.79</v>
      </c>
      <c r="S17" s="26">
        <f>TRUNC('Pay Table 2026'!S21/30,2)+16.67</f>
        <v>371.79</v>
      </c>
      <c r="T17" s="26">
        <f>TRUNC('Pay Table 2026'!T21/30,2)+16.67</f>
        <v>371.79</v>
      </c>
      <c r="U17" s="26">
        <f>TRUNC('Pay Table 2026'!U21/30,2)+16.67</f>
        <v>371.79</v>
      </c>
      <c r="V17" s="26">
        <f>TRUNC('Pay Table 2026'!V21/30,2)+16.67</f>
        <v>371.79</v>
      </c>
      <c r="W17" s="26">
        <f>TRUNC('Pay Table 2026'!W21/30,2)+16.67</f>
        <v>371.79</v>
      </c>
    </row>
    <row r="18" spans="1:23" x14ac:dyDescent="0.3">
      <c r="A18" t="s">
        <v>97</v>
      </c>
      <c r="B18" s="26">
        <f>TRUNC('Pay Table 2026'!B22/30,2)+16.67</f>
        <v>190.78000000000003</v>
      </c>
      <c r="C18" s="26">
        <f>TRUNC('Pay Table 2026'!C22/30,2)+16.67</f>
        <v>198.01999999999998</v>
      </c>
      <c r="D18" s="26">
        <f>TRUNC('Pay Table 2026'!D22/30,2)+16.67</f>
        <v>205.48000000000002</v>
      </c>
      <c r="E18" s="26">
        <f>TRUNC('Pay Table 2026'!E22/30,2)+16.67</f>
        <v>207.89999999999998</v>
      </c>
      <c r="F18" s="26">
        <f>TRUNC('Pay Table 2026'!F22/30,2)+16.67</f>
        <v>215.7</v>
      </c>
      <c r="G18" s="26">
        <f>TRUNC('Pay Table 2026'!G22/30,2)+16.67</f>
        <v>231.04000000000002</v>
      </c>
      <c r="H18" s="26">
        <f>TRUNC('Pay Table 2026'!H22/30,2)+16.67</f>
        <v>247.01999999999998</v>
      </c>
      <c r="I18" s="26">
        <f>TRUNC('Pay Table 2026'!I22/30,2)+16.67</f>
        <v>254.55</v>
      </c>
      <c r="J18" s="26">
        <f>TRUNC('Pay Table 2026'!J22/30,2)+16.67</f>
        <v>263.26</v>
      </c>
      <c r="K18" s="26">
        <f>TRUNC('Pay Table 2026'!K22/30,2)+16.67</f>
        <v>272.2</v>
      </c>
      <c r="L18" s="26">
        <f>TRUNC('Pay Table 2026'!L22/30,2)+16.67</f>
        <v>288.35000000000002</v>
      </c>
      <c r="M18" s="26">
        <f>TRUNC('Pay Table 2026'!M22/30,2)+16.67</f>
        <v>299.22000000000003</v>
      </c>
      <c r="N18" s="26">
        <f>TRUNC('Pay Table 2026'!N22/30,2)+16.67</f>
        <v>305.73</v>
      </c>
      <c r="O18" s="26">
        <f>TRUNC('Pay Table 2026'!O22/30,2)+16.67</f>
        <v>312.66000000000003</v>
      </c>
      <c r="P18" s="26">
        <f>TRUNC('Pay Table 2026'!P22/30,2)+16.67</f>
        <v>322.09000000000003</v>
      </c>
      <c r="Q18" s="26">
        <f>TRUNC('Pay Table 2026'!Q22/30,2)+16.67</f>
        <v>322.09000000000003</v>
      </c>
      <c r="R18" s="26">
        <f>TRUNC('Pay Table 2026'!R22/30,2)+16.67</f>
        <v>322.09000000000003</v>
      </c>
      <c r="S18" s="26">
        <f>TRUNC('Pay Table 2026'!S22/30,2)+16.67</f>
        <v>322.09000000000003</v>
      </c>
      <c r="T18" s="26">
        <f>TRUNC('Pay Table 2026'!T22/30,2)+16.67</f>
        <v>322.09000000000003</v>
      </c>
      <c r="U18" s="26">
        <f>TRUNC('Pay Table 2026'!U22/30,2)+16.67</f>
        <v>322.09000000000003</v>
      </c>
      <c r="V18" s="26">
        <f>TRUNC('Pay Table 2026'!V22/30,2)+16.67</f>
        <v>322.09000000000003</v>
      </c>
      <c r="W18" s="26">
        <f>TRUNC('Pay Table 2026'!W22/30,2)+16.67</f>
        <v>322.09000000000003</v>
      </c>
    </row>
    <row r="19" spans="1:23" x14ac:dyDescent="0.3">
      <c r="A19" t="s">
        <v>98</v>
      </c>
      <c r="B19" s="26">
        <f>TRUNC('Pay Table 2026'!B23/30,2)+16.67</f>
        <v>170.73000000000002</v>
      </c>
      <c r="C19" s="26">
        <f>TRUNC('Pay Table 2026'!C23/30,2)+16.67</f>
        <v>185.3</v>
      </c>
      <c r="D19" s="26">
        <f>TRUNC('Pay Table 2026'!D23/30,2)+16.67</f>
        <v>189.78000000000003</v>
      </c>
      <c r="E19" s="26">
        <f>TRUNC('Pay Table 2026'!E23/30,2)+16.67</f>
        <v>192.87</v>
      </c>
      <c r="F19" s="26">
        <f>TRUNC('Pay Table 2026'!F23/30,2)+16.67</f>
        <v>202.85000000000002</v>
      </c>
      <c r="G19" s="26">
        <f>TRUNC('Pay Table 2026'!G23/30,2)+16.67</f>
        <v>218.37</v>
      </c>
      <c r="H19" s="26">
        <f>TRUNC('Pay Table 2026'!H23/30,2)+16.67</f>
        <v>226.08999999999997</v>
      </c>
      <c r="I19" s="26">
        <f>TRUNC('Pay Table 2026'!I23/30,2)+16.67</f>
        <v>233.64999999999998</v>
      </c>
      <c r="J19" s="26">
        <f>TRUNC('Pay Table 2026'!J23/30,2)+16.67</f>
        <v>242.92000000000002</v>
      </c>
      <c r="K19" s="26">
        <f>TRUNC('Pay Table 2026'!K23/30,2)+16.67</f>
        <v>250.17000000000002</v>
      </c>
      <c r="L19" s="26">
        <f>TRUNC('Pay Table 2026'!L23/30,2)+16.67</f>
        <v>256.72000000000003</v>
      </c>
      <c r="M19" s="26">
        <f>TRUNC('Pay Table 2026'!M23/30,2)+16.67</f>
        <v>264.57</v>
      </c>
      <c r="N19" s="26">
        <f>TRUNC('Pay Table 2026'!N23/30,2)+16.67</f>
        <v>269.72000000000003</v>
      </c>
      <c r="O19" s="26">
        <f>TRUNC('Pay Table 2026'!O23/30,2)+16.67</f>
        <v>273.81</v>
      </c>
      <c r="P19" s="26">
        <f>TRUNC('Pay Table 2026'!P23/30,2)+16.67</f>
        <v>273.81</v>
      </c>
      <c r="Q19" s="26">
        <f>TRUNC('Pay Table 2026'!Q23/30,2)+16.67</f>
        <v>273.81</v>
      </c>
      <c r="R19" s="26">
        <f>TRUNC('Pay Table 2026'!R23/30,2)+16.67</f>
        <v>273.81</v>
      </c>
      <c r="S19" s="26">
        <f>TRUNC('Pay Table 2026'!S23/30,2)+16.67</f>
        <v>273.81</v>
      </c>
      <c r="T19" s="26">
        <f>TRUNC('Pay Table 2026'!T23/30,2)+16.67</f>
        <v>273.81</v>
      </c>
      <c r="U19" s="26">
        <f>TRUNC('Pay Table 2026'!U23/30,2)+16.67</f>
        <v>273.81</v>
      </c>
      <c r="V19" s="26">
        <f>TRUNC('Pay Table 2026'!V23/30,2)+16.67</f>
        <v>273.81</v>
      </c>
      <c r="W19" s="26">
        <f>TRUNC('Pay Table 2026'!W23/30,2)+16.67</f>
        <v>273.81</v>
      </c>
    </row>
    <row r="20" spans="1:23" x14ac:dyDescent="0.3">
      <c r="A20" t="s">
        <v>99</v>
      </c>
      <c r="B20" s="26">
        <f>TRUNC('Pay Table 2026'!B24/30,2)+16.67</f>
        <v>151.88999999999999</v>
      </c>
      <c r="C20" s="26">
        <f>TRUNC('Pay Table 2026'!C24/30,2)+16.67</f>
        <v>166.45999999999998</v>
      </c>
      <c r="D20" s="26">
        <f>TRUNC('Pay Table 2026'!D24/30,2)+16.67</f>
        <v>170.37</v>
      </c>
      <c r="E20" s="26">
        <f>TRUNC('Pay Table 2026'!E24/30,2)+16.67</f>
        <v>178.64</v>
      </c>
      <c r="F20" s="26">
        <f>TRUNC('Pay Table 2026'!F24/30,2)+16.67</f>
        <v>188.41000000000003</v>
      </c>
      <c r="G20" s="26">
        <f>TRUNC('Pay Table 2026'!G24/30,2)+16.67</f>
        <v>202.81</v>
      </c>
      <c r="H20" s="26">
        <f>TRUNC('Pay Table 2026'!H24/30,2)+16.67</f>
        <v>209.54000000000002</v>
      </c>
      <c r="I20" s="26">
        <f>TRUNC('Pay Table 2026'!I24/30,2)+16.67</f>
        <v>218.98000000000002</v>
      </c>
      <c r="J20" s="26">
        <f>TRUNC('Pay Table 2026'!J24/30,2)+16.67</f>
        <v>228.22000000000003</v>
      </c>
      <c r="K20" s="26">
        <f>TRUNC('Pay Table 2026'!K24/30,2)+16.67</f>
        <v>235.5</v>
      </c>
      <c r="L20" s="26">
        <f>TRUNC('Pay Table 2026'!L24/30,2)+16.67</f>
        <v>242.20999999999998</v>
      </c>
      <c r="M20" s="26">
        <f>TRUNC('Pay Table 2026'!M24/30,2)+16.67</f>
        <v>250.33999999999997</v>
      </c>
      <c r="N20" s="26">
        <f>TRUNC('Pay Table 2026'!N24/30,2)+16.67</f>
        <v>250.33999999999997</v>
      </c>
      <c r="O20" s="26">
        <f>TRUNC('Pay Table 2026'!O24/30,2)+16.67</f>
        <v>250.33999999999997</v>
      </c>
      <c r="P20" s="26">
        <f>TRUNC('Pay Table 2026'!P24/30,2)+16.67</f>
        <v>250.33999999999997</v>
      </c>
      <c r="Q20" s="26">
        <f>TRUNC('Pay Table 2026'!Q24/30,2)+16.67</f>
        <v>250.33999999999997</v>
      </c>
      <c r="R20" s="26">
        <f>TRUNC('Pay Table 2026'!R24/30,2)+16.67</f>
        <v>250.33999999999997</v>
      </c>
      <c r="S20" s="26">
        <f>TRUNC('Pay Table 2026'!S24/30,2)+16.67</f>
        <v>250.33999999999997</v>
      </c>
      <c r="T20" s="26">
        <f>TRUNC('Pay Table 2026'!T24/30,2)+16.67</f>
        <v>250.33999999999997</v>
      </c>
      <c r="U20" s="26">
        <f>TRUNC('Pay Table 2026'!U24/30,2)+16.67</f>
        <v>250.33999999999997</v>
      </c>
      <c r="V20" s="26">
        <f>TRUNC('Pay Table 2026'!V24/30,2)+16.67</f>
        <v>250.33999999999997</v>
      </c>
      <c r="W20" s="26">
        <f>TRUNC('Pay Table 2026'!W24/30,2)+16.67</f>
        <v>250.33999999999997</v>
      </c>
    </row>
    <row r="21" spans="1:23" x14ac:dyDescent="0.3">
      <c r="A21" t="s">
        <v>100</v>
      </c>
      <c r="B21" s="25">
        <f>TRUNC('Pay Table 2026'!B27/30,2)+16.67</f>
        <v>16.670000000000002</v>
      </c>
      <c r="C21" s="25">
        <f>TRUNC('Pay Table 2026'!C27/30,2)+16.67</f>
        <v>16.670000000000002</v>
      </c>
      <c r="D21" s="25">
        <f>TRUNC('Pay Table 2026'!D27/30,2)+16.67</f>
        <v>16.670000000000002</v>
      </c>
      <c r="E21" s="25">
        <f>TRUNC('Pay Table 2026'!E27/30,2)+16.67</f>
        <v>16.670000000000002</v>
      </c>
      <c r="F21" s="25">
        <f>TRUNC('Pay Table 2026'!F27/30,2)+16.67</f>
        <v>16.670000000000002</v>
      </c>
      <c r="G21" s="25">
        <f>TRUNC('Pay Table 2026'!G27/30,2)+16.67</f>
        <v>16.670000000000002</v>
      </c>
      <c r="H21" s="27">
        <f>TRUNC('Pay Table 2026'!H27/30,2)+16.67</f>
        <v>247.01</v>
      </c>
      <c r="I21" s="27">
        <f>TRUNC('Pay Table 2026'!I27/30,2)+16.67</f>
        <v>252.22000000000003</v>
      </c>
      <c r="J21" s="27">
        <f>TRUNC('Pay Table 2026'!J27/30,2)+16.67</f>
        <v>258.79000000000002</v>
      </c>
      <c r="K21" s="27">
        <f>TRUNC('Pay Table 2026'!K27/30,2)+16.67</f>
        <v>266.54000000000002</v>
      </c>
      <c r="L21" s="27">
        <f>TRUNC('Pay Table 2026'!L27/30,2)+16.67</f>
        <v>274.36</v>
      </c>
      <c r="M21" s="27">
        <f>TRUNC('Pay Table 2026'!M27/30,2)+16.67</f>
        <v>286.84000000000003</v>
      </c>
      <c r="N21" s="27">
        <f>TRUNC('Pay Table 2026'!N27/30,2)+16.67</f>
        <v>297.44</v>
      </c>
      <c r="O21" s="27">
        <f>TRUNC('Pay Table 2026'!O27/30,2)+16.67</f>
        <v>308.56</v>
      </c>
      <c r="P21" s="27">
        <f>TRUNC('Pay Table 2026'!P27/30,2)+16.67</f>
        <v>325.60000000000002</v>
      </c>
      <c r="Q21" s="27">
        <f>TRUNC('Pay Table 2026'!Q27/30,2)+16.67</f>
        <v>325.60000000000002</v>
      </c>
      <c r="R21" s="27">
        <f>TRUNC('Pay Table 2026'!R27/30,2)+16.67</f>
        <v>341.01</v>
      </c>
      <c r="S21" s="27">
        <f>TRUNC('Pay Table 2026'!S27/30,2)+16.67</f>
        <v>341.01</v>
      </c>
      <c r="T21" s="27">
        <f>TRUNC('Pay Table 2026'!T27/30,2)+16.67</f>
        <v>357.25</v>
      </c>
      <c r="U21" s="27">
        <f>TRUNC('Pay Table 2026'!U27/30,2)+16.67</f>
        <v>357.25</v>
      </c>
      <c r="V21" s="27">
        <f>TRUNC('Pay Table 2026'!V27/30,2)+16.67</f>
        <v>374.31</v>
      </c>
      <c r="W21" s="27">
        <f>TRUNC('Pay Table 2026'!W27/30,2)+16.67</f>
        <v>374.31</v>
      </c>
    </row>
    <row r="22" spans="1:23" x14ac:dyDescent="0.3">
      <c r="A22" t="s">
        <v>101</v>
      </c>
      <c r="B22" s="25">
        <f>TRUNC('Pay Table 2026'!B28/30,2)+16.67</f>
        <v>16.670000000000002</v>
      </c>
      <c r="C22" s="25">
        <f>TRUNC('Pay Table 2026'!C28/30,2)+16.67</f>
        <v>16.670000000000002</v>
      </c>
      <c r="D22" s="25">
        <f>TRUNC('Pay Table 2026'!D28/30,2)+16.67</f>
        <v>16.670000000000002</v>
      </c>
      <c r="E22" s="25">
        <f>TRUNC('Pay Table 2026'!E28/30,2)+16.67</f>
        <v>16.670000000000002</v>
      </c>
      <c r="F22" s="25">
        <f>TRUNC('Pay Table 2026'!F28/30,2)+16.67</f>
        <v>16.670000000000002</v>
      </c>
      <c r="G22" s="27">
        <f>TRUNC('Pay Table 2026'!G28/30,2)+16.67</f>
        <v>205.22000000000003</v>
      </c>
      <c r="H22" s="27">
        <f>TRUNC('Pay Table 2026'!H28/30,2)+16.67</f>
        <v>213.57</v>
      </c>
      <c r="I22" s="27">
        <f>TRUNC('Pay Table 2026'!I28/30,2)+16.67</f>
        <v>218.73000000000002</v>
      </c>
      <c r="J22" s="27">
        <f>TRUNC('Pay Table 2026'!J28/30,2)+16.67</f>
        <v>224.91000000000003</v>
      </c>
      <c r="K22" s="27">
        <f>TRUNC('Pay Table 2026'!K28/30,2)+16.67</f>
        <v>231.61</v>
      </c>
      <c r="L22" s="27">
        <f>TRUNC('Pay Table 2026'!L28/30,2)+16.67</f>
        <v>243.70999999999998</v>
      </c>
      <c r="M22" s="27">
        <f>TRUNC('Pay Table 2026'!M28/30,2)+16.67</f>
        <v>249.85000000000002</v>
      </c>
      <c r="N22" s="27">
        <f>TRUNC('Pay Table 2026'!N28/30,2)+16.67</f>
        <v>260.28000000000003</v>
      </c>
      <c r="O22" s="27">
        <f>TRUNC('Pay Table 2026'!O28/30,2)+16.67</f>
        <v>266.06</v>
      </c>
      <c r="P22" s="27">
        <f>TRUNC('Pay Table 2026'!P28/30,2)+16.67</f>
        <v>280.3</v>
      </c>
      <c r="Q22" s="27">
        <f>TRUNC('Pay Table 2026'!Q28/30,2)+16.67</f>
        <v>280.3</v>
      </c>
      <c r="R22" s="27">
        <f>TRUNC('Pay Table 2026'!R28/30,2)+16.67</f>
        <v>285.58000000000004</v>
      </c>
      <c r="S22" s="27">
        <f>TRUNC('Pay Table 2026'!S28/30,2)+16.67</f>
        <v>285.58000000000004</v>
      </c>
      <c r="T22" s="27">
        <f>TRUNC('Pay Table 2026'!T28/30,2)+16.67</f>
        <v>285.58000000000004</v>
      </c>
      <c r="U22" s="27">
        <f>TRUNC('Pay Table 2026'!U28/30,2)+16.67</f>
        <v>285.58000000000004</v>
      </c>
      <c r="V22" s="27">
        <f>TRUNC('Pay Table 2026'!V28/30,2)+16.67</f>
        <v>285.58000000000004</v>
      </c>
      <c r="W22" s="27">
        <f>TRUNC('Pay Table 2026'!W28/30,2)+16.67</f>
        <v>285.58000000000004</v>
      </c>
    </row>
    <row r="23" spans="1:23" x14ac:dyDescent="0.3">
      <c r="A23" t="s">
        <v>102</v>
      </c>
      <c r="B23" s="26">
        <f>TRUNC('Pay Table 2026'!B29/30,2)+16.67</f>
        <v>147.74</v>
      </c>
      <c r="C23" s="26">
        <f>TRUNC('Pay Table 2026'!C29/30,2)+16.67</f>
        <v>159.72000000000003</v>
      </c>
      <c r="D23" s="26">
        <f>TRUNC('Pay Table 2026'!D29/30,2)+16.67</f>
        <v>165.20999999999998</v>
      </c>
      <c r="E23" s="26">
        <f>TRUNC('Pay Table 2026'!E29/30,2)+16.67</f>
        <v>172.44</v>
      </c>
      <c r="F23" s="26">
        <f>TRUNC('Pay Table 2026'!F29/30,2)+16.67</f>
        <v>178.13</v>
      </c>
      <c r="G23" s="26">
        <f>TRUNC('Pay Table 2026'!G29/30,2)+16.67</f>
        <v>187.86</v>
      </c>
      <c r="H23" s="26">
        <f>TRUNC('Pay Table 2026'!H29/30,2)+16.67</f>
        <v>193.35000000000002</v>
      </c>
      <c r="I23" s="26">
        <f>TRUNC('Pay Table 2026'!I29/30,2)+16.67</f>
        <v>203.06</v>
      </c>
      <c r="J23" s="26">
        <f>TRUNC('Pay Table 2026'!J29/30,2)+16.67</f>
        <v>211.17000000000002</v>
      </c>
      <c r="K23" s="26">
        <f>TRUNC('Pay Table 2026'!K29/30,2)+16.67</f>
        <v>216.7</v>
      </c>
      <c r="L23" s="26">
        <f>TRUNC('Pay Table 2026'!L29/30,2)+16.67</f>
        <v>222.57999999999998</v>
      </c>
      <c r="M23" s="26">
        <f>TRUNC('Pay Table 2026'!M29/30,2)+16.67</f>
        <v>224.86</v>
      </c>
      <c r="N23" s="26">
        <f>TRUNC('Pay Table 2026'!N29/30,2)+16.67</f>
        <v>232.51</v>
      </c>
      <c r="O23" s="26">
        <f>TRUNC('Pay Table 2026'!O29/30,2)+16.67</f>
        <v>236.61</v>
      </c>
      <c r="P23" s="26">
        <f>TRUNC('Pay Table 2026'!P29/30,2)+16.67</f>
        <v>252.25</v>
      </c>
      <c r="Q23" s="26">
        <f>TRUNC('Pay Table 2026'!Q29/30,2)+16.67</f>
        <v>252.25</v>
      </c>
      <c r="R23" s="26">
        <f>TRUNC('Pay Table 2026'!R29/30,2)+16.67</f>
        <v>252.25</v>
      </c>
      <c r="S23" s="26">
        <f>TRUNC('Pay Table 2026'!S29/30,2)+16.67</f>
        <v>252.25</v>
      </c>
      <c r="T23" s="26">
        <f>TRUNC('Pay Table 2026'!T29/30,2)+16.67</f>
        <v>252.25</v>
      </c>
      <c r="U23" s="26">
        <f>TRUNC('Pay Table 2026'!U29/30,2)+16.67</f>
        <v>252.25</v>
      </c>
      <c r="V23" s="26">
        <f>TRUNC('Pay Table 2026'!V29/30,2)+16.67</f>
        <v>252.25</v>
      </c>
      <c r="W23" s="26">
        <f>TRUNC('Pay Table 2026'!W29/30,2)+16.67</f>
        <v>252.25</v>
      </c>
    </row>
    <row r="24" spans="1:23" x14ac:dyDescent="0.3">
      <c r="A24" s="30" t="s">
        <v>103</v>
      </c>
      <c r="B24" s="26">
        <f>TRUNC('Pay Table 2026'!B30/30,2)+16.67</f>
        <v>130.04000000000002</v>
      </c>
      <c r="C24" s="26">
        <f>TRUNC('Pay Table 2026'!C30/30,2)+16.67</f>
        <v>141.44</v>
      </c>
      <c r="D24" s="26">
        <f>TRUNC('Pay Table 2026'!D30/30,2)+16.67</f>
        <v>146.94</v>
      </c>
      <c r="E24" s="26">
        <f>TRUNC('Pay Table 2026'!E30/30,2)+16.67</f>
        <v>152.30000000000001</v>
      </c>
      <c r="F24" s="26">
        <f>TRUNC('Pay Table 2026'!F30/30,2)+16.67</f>
        <v>157.86000000000001</v>
      </c>
      <c r="G24" s="26">
        <f>TRUNC('Pay Table 2026'!G30/30,2)+16.67</f>
        <v>170.43</v>
      </c>
      <c r="H24" s="26">
        <f>TRUNC('Pay Table 2026'!H30/30,2)+16.67</f>
        <v>175.32</v>
      </c>
      <c r="I24" s="26">
        <f>TRUNC('Pay Table 2026'!I30/30,2)+16.67</f>
        <v>184.78000000000003</v>
      </c>
      <c r="J24" s="26">
        <f>TRUNC('Pay Table 2026'!J30/30,2)+16.67</f>
        <v>187.68</v>
      </c>
      <c r="K24" s="26">
        <f>TRUNC('Pay Table 2026'!K30/30,2)+16.67</f>
        <v>189.79000000000002</v>
      </c>
      <c r="L24" s="26">
        <f>TRUNC('Pay Table 2026'!L30/30,2)+16.67</f>
        <v>192.26</v>
      </c>
      <c r="M24" s="26">
        <f>TRUNC('Pay Table 2026'!M30/30,2)+16.67</f>
        <v>192.26</v>
      </c>
      <c r="N24" s="26">
        <f>TRUNC('Pay Table 2026'!N30/30,2)+16.67</f>
        <v>192.26</v>
      </c>
      <c r="O24" s="26">
        <f>TRUNC('Pay Table 2026'!O30/30,2)+16.67</f>
        <v>192.26</v>
      </c>
      <c r="P24" s="26">
        <f>TRUNC('Pay Table 2026'!P30/30,2)+16.67</f>
        <v>192.26</v>
      </c>
      <c r="Q24" s="26">
        <f>TRUNC('Pay Table 2026'!Q30/30,2)+16.67</f>
        <v>192.26</v>
      </c>
      <c r="R24" s="26">
        <f>TRUNC('Pay Table 2026'!R30/30,2)+16.67</f>
        <v>192.26</v>
      </c>
      <c r="S24" s="26">
        <f>TRUNC('Pay Table 2026'!S30/30,2)+16.67</f>
        <v>192.26</v>
      </c>
      <c r="T24" s="26">
        <f>TRUNC('Pay Table 2026'!T30/30,2)+16.67</f>
        <v>192.26</v>
      </c>
      <c r="U24" s="26">
        <f>TRUNC('Pay Table 2026'!U30/30,2)+16.67</f>
        <v>192.26</v>
      </c>
      <c r="V24" s="26">
        <f>TRUNC('Pay Table 2026'!V30/30,2)+16.67</f>
        <v>192.26</v>
      </c>
      <c r="W24" s="26">
        <f>TRUNC('Pay Table 2026'!W30/30,2)+16.67</f>
        <v>192.26</v>
      </c>
    </row>
    <row r="25" spans="1:23" s="30" customFormat="1" x14ac:dyDescent="0.3">
      <c r="A25" s="30" t="s">
        <v>104</v>
      </c>
      <c r="B25" s="26">
        <f>TRUNC('Pay Table 2026'!B31/30,2)+16.67</f>
        <v>128.10000000000002</v>
      </c>
      <c r="C25" s="26">
        <f>TRUNC('Pay Table 2026'!C31/30,2)+16.67</f>
        <v>136.61000000000001</v>
      </c>
      <c r="D25" s="26">
        <f>TRUNC('Pay Table 2026'!D31/30,2)+16.67</f>
        <v>142.53</v>
      </c>
      <c r="E25" s="26">
        <f>TRUNC('Pay Table 2026'!E31/30,2)+16.67</f>
        <v>148.23000000000002</v>
      </c>
      <c r="F25" s="26">
        <f>TRUNC('Pay Table 2026'!F31/30,2)+16.67</f>
        <v>153.67000000000002</v>
      </c>
      <c r="G25" s="26">
        <f>TRUNC('Pay Table 2026'!G31/30,2)+16.67</f>
        <v>160</v>
      </c>
      <c r="H25" s="26">
        <f>TRUNC('Pay Table 2026'!H31/30,2)+16.67</f>
        <v>163.18</v>
      </c>
      <c r="I25" s="26">
        <f>TRUNC('Pay Table 2026'!I31/30,2)+16.67</f>
        <v>164.06</v>
      </c>
      <c r="J25" s="26">
        <f>TRUNC('Pay Table 2026'!J31/30,2)+16.67</f>
        <v>164.06</v>
      </c>
      <c r="K25" s="26">
        <f>TRUNC('Pay Table 2026'!K31/30,2)+16.67</f>
        <v>164.06</v>
      </c>
      <c r="L25" s="26">
        <f>TRUNC('Pay Table 2026'!L31/30,2)+16.67</f>
        <v>164.06</v>
      </c>
      <c r="M25" s="26">
        <f>TRUNC('Pay Table 2026'!M31/30,2)+16.67</f>
        <v>164.06</v>
      </c>
      <c r="N25" s="26">
        <f>TRUNC('Pay Table 2026'!N31/30,2)+16.67</f>
        <v>164.06</v>
      </c>
      <c r="O25" s="26">
        <f>TRUNC('Pay Table 2026'!O31/30,2)+16.67</f>
        <v>164.06</v>
      </c>
      <c r="P25" s="26">
        <f>TRUNC('Pay Table 2026'!P31/30,2)+16.67</f>
        <v>164.06</v>
      </c>
      <c r="Q25" s="26">
        <f>TRUNC('Pay Table 2026'!Q31/30,2)+16.67</f>
        <v>164.06</v>
      </c>
      <c r="R25" s="26">
        <f>TRUNC('Pay Table 2026'!R31/30,2)+16.67</f>
        <v>164.06</v>
      </c>
      <c r="S25" s="26">
        <f>TRUNC('Pay Table 2026'!S31/30,2)+16.67</f>
        <v>164.06</v>
      </c>
      <c r="T25" s="26">
        <f>TRUNC('Pay Table 2026'!T31/30,2)+16.67</f>
        <v>164.06</v>
      </c>
      <c r="U25" s="26">
        <f>TRUNC('Pay Table 2026'!U31/30,2)+16.67</f>
        <v>164.06</v>
      </c>
      <c r="V25" s="26">
        <f>TRUNC('Pay Table 2026'!V31/30,2)+16.67</f>
        <v>164.06</v>
      </c>
      <c r="W25" s="26">
        <f>TRUNC('Pay Table 2026'!W31/30,2)+16.67</f>
        <v>164.06</v>
      </c>
    </row>
    <row r="26" spans="1:23" s="30" customFormat="1" x14ac:dyDescent="0.3">
      <c r="A26" s="30" t="s">
        <v>6</v>
      </c>
      <c r="B26" s="26">
        <f>TRUNC('Pay Table 2026'!B32/30,2)+16.67</f>
        <v>121.41</v>
      </c>
      <c r="C26" s="26">
        <f>TRUNC('Pay Table 2026'!C32/30,2)+16.67</f>
        <v>126.77</v>
      </c>
      <c r="D26" s="26">
        <f>TRUNC('Pay Table 2026'!D32/30,2)+16.67</f>
        <v>132.75</v>
      </c>
      <c r="E26" s="26">
        <f>TRUNC('Pay Table 2026'!E32/30,2)+16.67</f>
        <v>138.62</v>
      </c>
      <c r="F26" s="26">
        <f>TRUNC('Pay Table 2026'!F32/30,2)+16.67</f>
        <v>143.85000000000002</v>
      </c>
      <c r="G26" s="26">
        <f>TRUNC('Pay Table 2026'!G32/30,2)+16.67</f>
        <v>143.85000000000002</v>
      </c>
      <c r="H26" s="26">
        <f>TRUNC('Pay Table 2026'!H32/30,2)+16.67</f>
        <v>143.85000000000002</v>
      </c>
      <c r="I26" s="26">
        <f>TRUNC('Pay Table 2026'!I32/30,2)+16.67</f>
        <v>143.85000000000002</v>
      </c>
      <c r="J26" s="26">
        <f>TRUNC('Pay Table 2026'!J32/30,2)+16.67</f>
        <v>143.85000000000002</v>
      </c>
      <c r="K26" s="26">
        <f>TRUNC('Pay Table 2026'!K32/30,2)+16.67</f>
        <v>143.85000000000002</v>
      </c>
      <c r="L26" s="26">
        <f>TRUNC('Pay Table 2026'!L32/30,2)+16.67</f>
        <v>143.85000000000002</v>
      </c>
      <c r="M26" s="26">
        <f>TRUNC('Pay Table 2026'!M32/30,2)+16.67</f>
        <v>143.85000000000002</v>
      </c>
      <c r="N26" s="26">
        <f>TRUNC('Pay Table 2026'!N32/30,2)+16.67</f>
        <v>143.85000000000002</v>
      </c>
      <c r="O26" s="26">
        <f>TRUNC('Pay Table 2026'!O32/30,2)+16.67</f>
        <v>143.85000000000002</v>
      </c>
      <c r="P26" s="26">
        <f>TRUNC('Pay Table 2026'!P32/30,2)+16.67</f>
        <v>143.85000000000002</v>
      </c>
      <c r="Q26" s="26">
        <f>TRUNC('Pay Table 2026'!Q32/30,2)+16.67</f>
        <v>143.85000000000002</v>
      </c>
      <c r="R26" s="26">
        <f>TRUNC('Pay Table 2026'!R32/30,2)+16.67</f>
        <v>143.85000000000002</v>
      </c>
      <c r="S26" s="26">
        <f>TRUNC('Pay Table 2026'!S32/30,2)+16.67</f>
        <v>143.85000000000002</v>
      </c>
      <c r="T26" s="26">
        <f>TRUNC('Pay Table 2026'!T32/30,2)+16.67</f>
        <v>143.85000000000002</v>
      </c>
      <c r="U26" s="26">
        <f>TRUNC('Pay Table 2026'!U32/30,2)+16.67</f>
        <v>143.85000000000002</v>
      </c>
      <c r="V26" s="26">
        <f>TRUNC('Pay Table 2026'!V32/30,2)+16.67</f>
        <v>143.85000000000002</v>
      </c>
      <c r="W26" s="26">
        <f>TRUNC('Pay Table 2026'!W32/30,2)+16.67</f>
        <v>143.85000000000002</v>
      </c>
    </row>
    <row r="27" spans="1:23" s="30" customFormat="1" x14ac:dyDescent="0.3">
      <c r="A27" s="30" t="s">
        <v>105</v>
      </c>
      <c r="B27" s="26">
        <f>TRUNC('Pay Table 2026'!B33/30,2)+16.67</f>
        <v>111.23</v>
      </c>
      <c r="C27" s="26">
        <f>TRUNC('Pay Table 2026'!C33/30,2)+16.67</f>
        <v>117.17</v>
      </c>
      <c r="D27" s="26">
        <f>TRUNC('Pay Table 2026'!D33/30,2)+16.67</f>
        <v>123.27</v>
      </c>
      <c r="E27" s="26">
        <f>TRUNC('Pay Table 2026'!E33/30,2)+16.67</f>
        <v>123.27</v>
      </c>
      <c r="F27" s="26">
        <f>TRUNC('Pay Table 2026'!F33/30,2)+16.67</f>
        <v>123.27</v>
      </c>
      <c r="G27" s="26">
        <f>TRUNC('Pay Table 2026'!G33/30,2)+16.67</f>
        <v>123.27</v>
      </c>
      <c r="H27" s="26">
        <f>TRUNC('Pay Table 2026'!H33/30,2)+16.67</f>
        <v>123.27</v>
      </c>
      <c r="I27" s="26">
        <f>TRUNC('Pay Table 2026'!I33/30,2)+16.67</f>
        <v>123.27</v>
      </c>
      <c r="J27" s="26">
        <f>TRUNC('Pay Table 2026'!J33/30,2)+16.67</f>
        <v>123.27</v>
      </c>
      <c r="K27" s="26">
        <f>TRUNC('Pay Table 2026'!K33/30,2)+16.67</f>
        <v>123.27</v>
      </c>
      <c r="L27" s="26">
        <f>TRUNC('Pay Table 2026'!L33/30,2)+16.67</f>
        <v>123.27</v>
      </c>
      <c r="M27" s="26">
        <f>TRUNC('Pay Table 2026'!M33/30,2)+16.67</f>
        <v>123.27</v>
      </c>
      <c r="N27" s="26">
        <f>TRUNC('Pay Table 2026'!N33/30,2)+16.67</f>
        <v>123.27</v>
      </c>
      <c r="O27" s="26">
        <f>TRUNC('Pay Table 2026'!O33/30,2)+16.67</f>
        <v>123.27</v>
      </c>
      <c r="P27" s="26">
        <f>TRUNC('Pay Table 2026'!P33/30,2)+16.67</f>
        <v>123.27</v>
      </c>
      <c r="Q27" s="26">
        <f>TRUNC('Pay Table 2026'!Q33/30,2)+16.67</f>
        <v>123.27</v>
      </c>
      <c r="R27" s="26">
        <f>TRUNC('Pay Table 2026'!R33/30,2)+16.67</f>
        <v>123.27</v>
      </c>
      <c r="S27" s="26">
        <f>TRUNC('Pay Table 2026'!S33/30,2)+16.67</f>
        <v>123.27</v>
      </c>
      <c r="T27" s="26">
        <f>TRUNC('Pay Table 2026'!T33/30,2)+16.67</f>
        <v>123.27</v>
      </c>
      <c r="U27" s="26">
        <f>TRUNC('Pay Table 2026'!U33/30,2)+16.67</f>
        <v>123.27</v>
      </c>
      <c r="V27" s="26">
        <f>TRUNC('Pay Table 2026'!V33/30,2)+16.67</f>
        <v>123.27</v>
      </c>
      <c r="W27" s="26">
        <f>TRUNC('Pay Table 2026'!W33/30,2)+16.67</f>
        <v>123.27</v>
      </c>
    </row>
    <row r="28" spans="1:23" s="30" customFormat="1" x14ac:dyDescent="0.3">
      <c r="A28" s="30" t="s">
        <v>106</v>
      </c>
      <c r="B28" s="26">
        <f>TRUNC('Pay Table 2026'!B34/30,2)+16.67</f>
        <v>106.60000000000001</v>
      </c>
      <c r="C28" s="26">
        <f>TRUNC('Pay Table 2026'!C34/30,2)+16.67</f>
        <v>106.60000000000001</v>
      </c>
      <c r="D28" s="26">
        <f>TRUNC('Pay Table 2026'!D34/30,2)+16.67</f>
        <v>106.60000000000001</v>
      </c>
      <c r="E28" s="26">
        <f>TRUNC('Pay Table 2026'!E34/30,2)+16.67</f>
        <v>106.60000000000001</v>
      </c>
      <c r="F28" s="26">
        <f>TRUNC('Pay Table 2026'!F34/30,2)+16.67</f>
        <v>106.60000000000001</v>
      </c>
      <c r="G28" s="26">
        <f>TRUNC('Pay Table 2026'!G34/30,2)+16.67</f>
        <v>106.60000000000001</v>
      </c>
      <c r="H28" s="26">
        <f>TRUNC('Pay Table 2026'!H34/30,2)+16.67</f>
        <v>106.60000000000001</v>
      </c>
      <c r="I28" s="26">
        <f>TRUNC('Pay Table 2026'!I34/30,2)+16.67</f>
        <v>106.60000000000001</v>
      </c>
      <c r="J28" s="26">
        <f>TRUNC('Pay Table 2026'!J34/30,2)+16.67</f>
        <v>106.60000000000001</v>
      </c>
      <c r="K28" s="26">
        <f>TRUNC('Pay Table 2026'!K34/30,2)+16.67</f>
        <v>106.60000000000001</v>
      </c>
      <c r="L28" s="26">
        <f>TRUNC('Pay Table 2026'!L34/30,2)+16.67</f>
        <v>106.60000000000001</v>
      </c>
      <c r="M28" s="26">
        <f>TRUNC('Pay Table 2026'!M34/30,2)+16.67</f>
        <v>106.60000000000001</v>
      </c>
      <c r="N28" s="26">
        <f>TRUNC('Pay Table 2026'!N34/30,2)+16.67</f>
        <v>106.60000000000001</v>
      </c>
      <c r="O28" s="26">
        <f>TRUNC('Pay Table 2026'!O34/30,2)+16.67</f>
        <v>106.60000000000001</v>
      </c>
      <c r="P28" s="26">
        <f>TRUNC('Pay Table 2026'!P34/30,2)+16.67</f>
        <v>106.60000000000001</v>
      </c>
      <c r="Q28" s="26">
        <f>TRUNC('Pay Table 2026'!Q34/30,2)+16.67</f>
        <v>106.60000000000001</v>
      </c>
      <c r="R28" s="26">
        <f>TRUNC('Pay Table 2026'!R34/30,2)+16.67</f>
        <v>106.60000000000001</v>
      </c>
      <c r="S28" s="26">
        <f>TRUNC('Pay Table 2026'!S34/30,2)+16.67</f>
        <v>106.60000000000001</v>
      </c>
      <c r="T28" s="26">
        <f>TRUNC('Pay Table 2026'!T34/30,2)+16.67</f>
        <v>106.60000000000001</v>
      </c>
      <c r="U28" s="26">
        <f>TRUNC('Pay Table 2026'!U34/30,2)+16.67</f>
        <v>106.60000000000001</v>
      </c>
      <c r="V28" s="26">
        <f>TRUNC('Pay Table 2026'!V34/30,2)+16.67</f>
        <v>106.60000000000001</v>
      </c>
      <c r="W28" s="26">
        <f>TRUNC('Pay Table 2026'!W34/30,2)+16.67</f>
        <v>106.60000000000001</v>
      </c>
    </row>
    <row r="29" spans="1:23" s="30" customFormat="1" x14ac:dyDescent="0.3">
      <c r="A29" s="30" t="s">
        <v>107</v>
      </c>
      <c r="B29" s="26">
        <f>TRUNC('Pay Table 2026'!B35/30,2)+16.67</f>
        <v>96.91</v>
      </c>
      <c r="C29" s="26">
        <f>TRUNC('Pay Table 2026'!C35/30,2)+16.67</f>
        <v>96.91</v>
      </c>
      <c r="D29" s="26">
        <f>TRUNC('Pay Table 2026'!D35/30,2)+16.67</f>
        <v>96.91</v>
      </c>
      <c r="E29" s="26">
        <f>TRUNC('Pay Table 2026'!E35/30,2)+16.67</f>
        <v>96.91</v>
      </c>
      <c r="F29" s="26">
        <f>TRUNC('Pay Table 2026'!F35/30,2)+16.67</f>
        <v>96.91</v>
      </c>
      <c r="G29" s="26">
        <f>TRUNC('Pay Table 2026'!G35/30,2)+16.67</f>
        <v>96.91</v>
      </c>
      <c r="H29" s="26">
        <f>TRUNC('Pay Table 2026'!H35/30,2)+16.67</f>
        <v>96.91</v>
      </c>
      <c r="I29" s="26">
        <f>TRUNC('Pay Table 2026'!I35/30,2)+16.67</f>
        <v>96.91</v>
      </c>
      <c r="J29" s="26">
        <f>TRUNC('Pay Table 2026'!J35/30,2)+16.67</f>
        <v>96.91</v>
      </c>
      <c r="K29" s="26">
        <f>TRUNC('Pay Table 2026'!K35/30,2)+16.67</f>
        <v>96.91</v>
      </c>
      <c r="L29" s="26">
        <f>TRUNC('Pay Table 2026'!L35/30,2)+16.67</f>
        <v>96.91</v>
      </c>
      <c r="M29" s="26">
        <f>TRUNC('Pay Table 2026'!M35/30,2)+16.67</f>
        <v>96.91</v>
      </c>
      <c r="N29" s="26">
        <f>TRUNC('Pay Table 2026'!N35/30,2)+16.67</f>
        <v>96.91</v>
      </c>
      <c r="O29" s="26">
        <f>TRUNC('Pay Table 2026'!O35/30,2)+16.67</f>
        <v>96.91</v>
      </c>
      <c r="P29" s="26">
        <f>TRUNC('Pay Table 2026'!P35/30,2)+16.67</f>
        <v>96.91</v>
      </c>
      <c r="Q29" s="26">
        <f>TRUNC('Pay Table 2026'!Q35/30,2)+16.67</f>
        <v>96.91</v>
      </c>
      <c r="R29" s="26">
        <f>TRUNC('Pay Table 2026'!R35/30,2)+16.67</f>
        <v>96.91</v>
      </c>
      <c r="S29" s="26">
        <f>TRUNC('Pay Table 2026'!S35/30,2)+16.67</f>
        <v>96.91</v>
      </c>
      <c r="T29" s="26">
        <f>TRUNC('Pay Table 2026'!T35/30,2)+16.67</f>
        <v>96.91</v>
      </c>
      <c r="U29" s="26">
        <f>TRUNC('Pay Table 2026'!U35/30,2)+16.67</f>
        <v>96.91</v>
      </c>
      <c r="V29" s="26">
        <f>TRUNC('Pay Table 2026'!V35/30,2)+16.67</f>
        <v>96.91</v>
      </c>
      <c r="W29" s="26">
        <f>TRUNC('Pay Table 2026'!W35/30,2)+16.67</f>
        <v>96.91</v>
      </c>
    </row>
    <row r="30" spans="1:23" x14ac:dyDescent="0.3">
      <c r="A30" s="30"/>
      <c r="B30" s="30"/>
      <c r="C30" s="30"/>
      <c r="D30" s="30"/>
      <c r="E30" s="30"/>
      <c r="F30" s="30"/>
      <c r="G30" s="30"/>
      <c r="H30" s="30"/>
    </row>
  </sheetData>
  <sheetProtection algorithmName="SHA-512" hashValue="Dnah/oyoejqT2WUg9jtPwf4XvoXiDjPEW3GvsBHfIp4B8YtX9QzT0Kri4uyI0tzt0M4qBHKxCh+V7Tr5qurUzQ==" saltValue="e5zlHSUDiiHJeDszIRvjvA==" spinCount="100000" sheet="1" objects="1" scenarios="1"/>
  <mergeCells count="1">
    <mergeCell ref="B1:W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W35"/>
  <sheetViews>
    <sheetView workbookViewId="0">
      <selection activeCell="O7" sqref="O7"/>
    </sheetView>
  </sheetViews>
  <sheetFormatPr defaultColWidth="8.88671875" defaultRowHeight="14.4" x14ac:dyDescent="0.3"/>
  <cols>
    <col min="2" max="14" width="11.5546875" style="3" bestFit="1" customWidth="1"/>
    <col min="15" max="15" width="13.6640625" style="3" bestFit="1" customWidth="1"/>
    <col min="16" max="21" width="11.5546875" style="3" bestFit="1" customWidth="1"/>
    <col min="22" max="22" width="12.109375" style="3" bestFit="1" customWidth="1"/>
    <col min="23" max="23" width="11.5546875" style="3" bestFit="1" customWidth="1"/>
  </cols>
  <sheetData>
    <row r="1" spans="1:23" ht="21" x14ac:dyDescent="0.4">
      <c r="B1" s="83" t="s">
        <v>59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23" x14ac:dyDescent="0.3"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3" t="s">
        <v>65</v>
      </c>
      <c r="H2" s="3" t="s">
        <v>66</v>
      </c>
      <c r="I2" s="3" t="s">
        <v>67</v>
      </c>
      <c r="J2" s="3" t="s">
        <v>68</v>
      </c>
      <c r="K2" s="3" t="s">
        <v>69</v>
      </c>
      <c r="L2" s="3" t="s">
        <v>70</v>
      </c>
      <c r="M2" s="3" t="s">
        <v>71</v>
      </c>
      <c r="N2" s="3" t="s">
        <v>72</v>
      </c>
      <c r="O2" s="3" t="s">
        <v>73</v>
      </c>
      <c r="P2" s="3" t="s">
        <v>74</v>
      </c>
      <c r="Q2" s="3" t="s">
        <v>75</v>
      </c>
      <c r="R2" s="3" t="s">
        <v>76</v>
      </c>
      <c r="S2" s="3" t="s">
        <v>77</v>
      </c>
      <c r="T2" s="3" t="s">
        <v>78</v>
      </c>
      <c r="U2" s="3" t="s">
        <v>79</v>
      </c>
      <c r="V2" s="3" t="s">
        <v>80</v>
      </c>
      <c r="W2" s="3" t="s">
        <v>81</v>
      </c>
    </row>
    <row r="3" spans="1:23" x14ac:dyDescent="0.3">
      <c r="A3" t="s">
        <v>82</v>
      </c>
      <c r="B3" s="21">
        <v>0</v>
      </c>
      <c r="C3" s="21">
        <v>0</v>
      </c>
      <c r="D3" s="21">
        <v>0</v>
      </c>
      <c r="E3" s="21">
        <v>0</v>
      </c>
      <c r="F3" s="21">
        <v>0</v>
      </c>
      <c r="G3" s="21">
        <v>0</v>
      </c>
      <c r="H3" s="21">
        <v>0</v>
      </c>
      <c r="I3" s="21">
        <v>0</v>
      </c>
      <c r="J3" s="21">
        <v>0</v>
      </c>
      <c r="K3" s="21">
        <v>0</v>
      </c>
      <c r="L3" s="21">
        <v>0</v>
      </c>
      <c r="M3" s="21">
        <v>18999.900000000001</v>
      </c>
      <c r="N3" s="21">
        <v>18999.900000000001</v>
      </c>
      <c r="O3" s="21">
        <v>18999.900000000001</v>
      </c>
      <c r="P3" s="21">
        <v>18999.900000000001</v>
      </c>
      <c r="Q3" s="21">
        <v>18999.900000000001</v>
      </c>
      <c r="R3" s="21">
        <v>18999.900000000001</v>
      </c>
      <c r="S3" s="21">
        <v>18999.900000000001</v>
      </c>
      <c r="T3" s="21">
        <v>18999.900000000001</v>
      </c>
      <c r="U3" s="21">
        <v>18999.900000000001</v>
      </c>
      <c r="V3" s="21">
        <v>18999.900000000001</v>
      </c>
      <c r="W3" s="22">
        <v>18999.900000000001</v>
      </c>
    </row>
    <row r="4" spans="1:23" x14ac:dyDescent="0.3">
      <c r="A4" t="s">
        <v>83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18999.900000000001</v>
      </c>
      <c r="N4" s="14">
        <v>18999.900000000001</v>
      </c>
      <c r="O4" s="14">
        <v>18999.900000000001</v>
      </c>
      <c r="P4" s="14">
        <v>18999.900000000001</v>
      </c>
      <c r="Q4" s="14">
        <v>18999.900000000001</v>
      </c>
      <c r="R4" s="14">
        <v>18999.900000000001</v>
      </c>
      <c r="S4" s="14">
        <v>18999.900000000001</v>
      </c>
      <c r="T4" s="14">
        <v>18999.900000000001</v>
      </c>
      <c r="U4" s="14">
        <v>18999.900000000001</v>
      </c>
      <c r="V4" s="14">
        <v>18999.900000000001</v>
      </c>
      <c r="W4" s="15">
        <v>18999.900000000001</v>
      </c>
    </row>
    <row r="5" spans="1:23" x14ac:dyDescent="0.3">
      <c r="A5" t="s">
        <v>84</v>
      </c>
      <c r="B5" s="21">
        <v>13888.5</v>
      </c>
      <c r="C5" s="21">
        <v>14343.9</v>
      </c>
      <c r="D5" s="21">
        <v>14645.4</v>
      </c>
      <c r="E5" s="21">
        <v>14729.4</v>
      </c>
      <c r="F5" s="21">
        <v>15106.5</v>
      </c>
      <c r="G5" s="21">
        <v>15735.3</v>
      </c>
      <c r="H5" s="21">
        <v>15882</v>
      </c>
      <c r="I5" s="21">
        <v>16479.599999999999</v>
      </c>
      <c r="J5" s="21">
        <v>16651.8</v>
      </c>
      <c r="K5" s="21">
        <v>17166.599999999999</v>
      </c>
      <c r="L5" s="21">
        <v>17911.8</v>
      </c>
      <c r="M5" s="21">
        <v>18598.2</v>
      </c>
      <c r="N5" s="21">
        <v>18999.900000000001</v>
      </c>
      <c r="O5" s="21">
        <v>18999.900000000001</v>
      </c>
      <c r="P5" s="21">
        <v>18999.900000000001</v>
      </c>
      <c r="Q5" s="21">
        <v>18999.900000000001</v>
      </c>
      <c r="R5" s="21">
        <v>18999.900000000001</v>
      </c>
      <c r="S5" s="21">
        <v>18999.900000000001</v>
      </c>
      <c r="T5" s="21">
        <v>18999.900000000001</v>
      </c>
      <c r="U5" s="21">
        <v>18999.900000000001</v>
      </c>
      <c r="V5" s="21">
        <v>18999.900000000001</v>
      </c>
      <c r="W5" s="22">
        <v>18999.900000000001</v>
      </c>
    </row>
    <row r="6" spans="1:23" x14ac:dyDescent="0.3">
      <c r="A6" t="s">
        <v>85</v>
      </c>
      <c r="B6" s="14">
        <v>11540.1</v>
      </c>
      <c r="C6" s="14">
        <v>12076.2</v>
      </c>
      <c r="D6" s="14">
        <v>12324.3</v>
      </c>
      <c r="E6" s="14">
        <v>12522</v>
      </c>
      <c r="F6" s="14">
        <v>12878.7</v>
      </c>
      <c r="G6" s="14">
        <v>13231.8</v>
      </c>
      <c r="H6" s="14">
        <v>13639.2</v>
      </c>
      <c r="I6" s="14">
        <v>14045.7</v>
      </c>
      <c r="J6" s="14">
        <v>14454.3</v>
      </c>
      <c r="K6" s="14">
        <v>15735.3</v>
      </c>
      <c r="L6" s="14">
        <v>16817.7</v>
      </c>
      <c r="M6" s="14">
        <v>16817.7</v>
      </c>
      <c r="N6" s="14">
        <v>16817.7</v>
      </c>
      <c r="O6" s="14">
        <v>16817.7</v>
      </c>
      <c r="P6" s="14">
        <v>16904.400000000001</v>
      </c>
      <c r="Q6" s="14">
        <v>16904.400000000001</v>
      </c>
      <c r="R6" s="14">
        <v>17242.2</v>
      </c>
      <c r="S6" s="14">
        <v>17242.2</v>
      </c>
      <c r="T6" s="14">
        <v>17242.2</v>
      </c>
      <c r="U6" s="14">
        <v>17242.2</v>
      </c>
      <c r="V6" s="14">
        <v>17242.2</v>
      </c>
      <c r="W6" s="15">
        <v>17242.2</v>
      </c>
    </row>
    <row r="7" spans="1:23" x14ac:dyDescent="0.3">
      <c r="A7" t="s">
        <v>86</v>
      </c>
      <c r="B7" s="21">
        <v>8751.2999999999993</v>
      </c>
      <c r="C7" s="21">
        <v>9613.7999999999993</v>
      </c>
      <c r="D7" s="31">
        <v>10245</v>
      </c>
      <c r="E7" s="31">
        <v>10245</v>
      </c>
      <c r="F7" s="21">
        <v>10284.299999999999</v>
      </c>
      <c r="G7" s="21">
        <v>10725</v>
      </c>
      <c r="H7" s="31">
        <v>10783.5</v>
      </c>
      <c r="I7" s="31">
        <v>10783.5</v>
      </c>
      <c r="J7" s="21">
        <v>11396.4</v>
      </c>
      <c r="K7" s="21">
        <v>12479.7</v>
      </c>
      <c r="L7" s="21">
        <v>13115.4</v>
      </c>
      <c r="M7" s="21">
        <v>13751.1</v>
      </c>
      <c r="N7" s="21">
        <v>14112.9</v>
      </c>
      <c r="O7" s="21">
        <v>14479.2</v>
      </c>
      <c r="P7" s="21">
        <v>15188.7</v>
      </c>
      <c r="Q7" s="21">
        <v>15188.7</v>
      </c>
      <c r="R7" s="21">
        <v>15408.3</v>
      </c>
      <c r="S7" s="21">
        <v>15408.3</v>
      </c>
      <c r="T7" s="21">
        <v>15408.3</v>
      </c>
      <c r="U7" s="21">
        <v>15408.3</v>
      </c>
      <c r="V7" s="21">
        <v>15408.3</v>
      </c>
      <c r="W7" s="22">
        <v>15408.3</v>
      </c>
    </row>
    <row r="8" spans="1:23" x14ac:dyDescent="0.3">
      <c r="A8" t="s">
        <v>87</v>
      </c>
      <c r="B8" s="14">
        <v>7295.4</v>
      </c>
      <c r="C8" s="14">
        <v>8218.2000000000007</v>
      </c>
      <c r="D8" s="14">
        <v>8787</v>
      </c>
      <c r="E8" s="14">
        <v>8894.1</v>
      </c>
      <c r="F8" s="14">
        <v>9249.6</v>
      </c>
      <c r="G8" s="14">
        <v>9461.4</v>
      </c>
      <c r="H8" s="14">
        <v>9928.5</v>
      </c>
      <c r="I8" s="14">
        <v>10271.700000000001</v>
      </c>
      <c r="J8" s="14">
        <v>10715.1</v>
      </c>
      <c r="K8" s="14">
        <v>11391.3</v>
      </c>
      <c r="L8" s="14">
        <v>11713.8</v>
      </c>
      <c r="M8" s="14">
        <v>12032.7</v>
      </c>
      <c r="N8" s="14">
        <v>12394.8</v>
      </c>
      <c r="O8" s="14">
        <v>12394.8</v>
      </c>
      <c r="P8" s="14">
        <v>12394.8</v>
      </c>
      <c r="Q8" s="14">
        <v>12394.8</v>
      </c>
      <c r="R8" s="14">
        <v>12394.8</v>
      </c>
      <c r="S8" s="14">
        <v>12394.8</v>
      </c>
      <c r="T8" s="14">
        <v>12394.8</v>
      </c>
      <c r="U8" s="14">
        <v>12394.8</v>
      </c>
      <c r="V8" s="14">
        <v>12394.8</v>
      </c>
      <c r="W8" s="15">
        <v>12394.8</v>
      </c>
    </row>
    <row r="9" spans="1:23" x14ac:dyDescent="0.3">
      <c r="A9" t="s">
        <v>88</v>
      </c>
      <c r="B9" s="21">
        <v>6294.6</v>
      </c>
      <c r="C9" s="21">
        <v>7286.4</v>
      </c>
      <c r="D9" s="21">
        <v>7773.6</v>
      </c>
      <c r="E9" s="21">
        <v>7881</v>
      </c>
      <c r="F9" s="21">
        <v>8332.2000000000007</v>
      </c>
      <c r="G9" s="21">
        <v>8816.4</v>
      </c>
      <c r="H9" s="21">
        <v>9420</v>
      </c>
      <c r="I9" s="21">
        <v>9888.2999999999993</v>
      </c>
      <c r="J9" s="21">
        <v>10214.4</v>
      </c>
      <c r="K9" s="21">
        <v>10401.6</v>
      </c>
      <c r="L9" s="21">
        <v>10509.9</v>
      </c>
      <c r="M9" s="21">
        <v>10509.9</v>
      </c>
      <c r="N9" s="21">
        <v>10509.9</v>
      </c>
      <c r="O9" s="21">
        <v>10509.9</v>
      </c>
      <c r="P9" s="21">
        <v>10509.9</v>
      </c>
      <c r="Q9" s="21">
        <v>10509.9</v>
      </c>
      <c r="R9" s="21">
        <v>10509.9</v>
      </c>
      <c r="S9" s="21">
        <v>10509.9</v>
      </c>
      <c r="T9" s="21">
        <v>10509.9</v>
      </c>
      <c r="U9" s="21">
        <v>10509.9</v>
      </c>
      <c r="V9" s="21">
        <v>10509.9</v>
      </c>
      <c r="W9" s="22">
        <v>10509.9</v>
      </c>
    </row>
    <row r="10" spans="1:23" x14ac:dyDescent="0.3">
      <c r="A10" t="s">
        <v>89</v>
      </c>
      <c r="B10" s="14">
        <v>5534.1</v>
      </c>
      <c r="C10" s="14">
        <v>6273.9</v>
      </c>
      <c r="D10" s="14">
        <v>6770.4</v>
      </c>
      <c r="E10" s="14">
        <v>7382.7</v>
      </c>
      <c r="F10" s="14">
        <v>7737</v>
      </c>
      <c r="G10" s="14">
        <v>8125.5</v>
      </c>
      <c r="H10" s="14">
        <v>8375.7000000000007</v>
      </c>
      <c r="I10" s="14">
        <v>8788.2000000000007</v>
      </c>
      <c r="J10" s="14">
        <v>9004.2000000000007</v>
      </c>
      <c r="K10" s="14">
        <v>9004.2000000000007</v>
      </c>
      <c r="L10" s="14">
        <v>9004.2000000000007</v>
      </c>
      <c r="M10" s="14">
        <v>9004.2000000000007</v>
      </c>
      <c r="N10" s="14">
        <v>9004.2000000000007</v>
      </c>
      <c r="O10" s="14">
        <v>9004.2000000000007</v>
      </c>
      <c r="P10" s="14">
        <v>9004.2000000000007</v>
      </c>
      <c r="Q10" s="14">
        <v>9004.2000000000007</v>
      </c>
      <c r="R10" s="14">
        <v>9004.2000000000007</v>
      </c>
      <c r="S10" s="14">
        <v>9004.2000000000007</v>
      </c>
      <c r="T10" s="14">
        <v>9004.2000000000007</v>
      </c>
      <c r="U10" s="14">
        <v>9004.2000000000007</v>
      </c>
      <c r="V10" s="14">
        <v>9004.2000000000007</v>
      </c>
      <c r="W10" s="15">
        <v>9004.2000000000007</v>
      </c>
    </row>
    <row r="11" spans="1:23" x14ac:dyDescent="0.3">
      <c r="A11" t="s">
        <v>90</v>
      </c>
      <c r="B11" s="21">
        <v>4782</v>
      </c>
      <c r="C11" s="21">
        <v>5446.2</v>
      </c>
      <c r="D11" s="21">
        <v>6272.4</v>
      </c>
      <c r="E11" s="21">
        <v>6484.5</v>
      </c>
      <c r="F11" s="21">
        <v>6617.7</v>
      </c>
      <c r="G11" s="21">
        <v>6617.7</v>
      </c>
      <c r="H11" s="21">
        <v>6617.7</v>
      </c>
      <c r="I11" s="21">
        <v>6617.7</v>
      </c>
      <c r="J11" s="21">
        <v>6617.7</v>
      </c>
      <c r="K11" s="21">
        <v>6617.7</v>
      </c>
      <c r="L11" s="21">
        <v>6617.7</v>
      </c>
      <c r="M11" s="21">
        <v>6617.7</v>
      </c>
      <c r="N11" s="21">
        <v>6617.7</v>
      </c>
      <c r="O11" s="21">
        <v>6617.7</v>
      </c>
      <c r="P11" s="21">
        <v>6617.7</v>
      </c>
      <c r="Q11" s="21">
        <v>6617.7</v>
      </c>
      <c r="R11" s="21">
        <v>6617.7</v>
      </c>
      <c r="S11" s="21">
        <v>6617.7</v>
      </c>
      <c r="T11" s="21">
        <v>6617.7</v>
      </c>
      <c r="U11" s="21">
        <v>6617.7</v>
      </c>
      <c r="V11" s="21">
        <v>6617.7</v>
      </c>
      <c r="W11" s="22">
        <v>6617.7</v>
      </c>
    </row>
    <row r="12" spans="1:23" x14ac:dyDescent="0.3">
      <c r="A12" t="s">
        <v>91</v>
      </c>
      <c r="B12" s="14">
        <v>4150.2</v>
      </c>
      <c r="C12" s="14">
        <v>4320</v>
      </c>
      <c r="D12" s="14">
        <v>5222.3999999999996</v>
      </c>
      <c r="E12" s="14">
        <v>5222.3999999999996</v>
      </c>
      <c r="F12" s="14">
        <v>5222.3999999999996</v>
      </c>
      <c r="G12" s="14">
        <v>5222.3999999999996</v>
      </c>
      <c r="H12" s="14">
        <v>5222.3999999999996</v>
      </c>
      <c r="I12" s="14">
        <v>5222.3999999999996</v>
      </c>
      <c r="J12" s="14">
        <v>5222.3999999999996</v>
      </c>
      <c r="K12" s="14">
        <v>5222.3999999999996</v>
      </c>
      <c r="L12" s="14">
        <v>5222.3999999999996</v>
      </c>
      <c r="M12" s="14">
        <v>5222.3999999999996</v>
      </c>
      <c r="N12" s="14">
        <v>5222.3999999999996</v>
      </c>
      <c r="O12" s="14">
        <v>5222.3999999999996</v>
      </c>
      <c r="P12" s="14">
        <v>5222.3999999999996</v>
      </c>
      <c r="Q12" s="14">
        <v>5222.3999999999996</v>
      </c>
      <c r="R12" s="14">
        <v>5222.3999999999996</v>
      </c>
      <c r="S12" s="14">
        <v>5222.3999999999996</v>
      </c>
      <c r="T12" s="14">
        <v>5222.3999999999996</v>
      </c>
      <c r="U12" s="14">
        <v>5222.3999999999996</v>
      </c>
      <c r="V12" s="14">
        <v>5222.3999999999996</v>
      </c>
      <c r="W12" s="15">
        <v>5222.3999999999996</v>
      </c>
    </row>
    <row r="14" spans="1:23" x14ac:dyDescent="0.3">
      <c r="B14" s="3" t="s">
        <v>60</v>
      </c>
      <c r="C14" s="3" t="s">
        <v>61</v>
      </c>
      <c r="D14" s="3" t="s">
        <v>62</v>
      </c>
      <c r="E14" s="3" t="s">
        <v>63</v>
      </c>
      <c r="F14" s="3" t="s">
        <v>64</v>
      </c>
      <c r="G14" s="3" t="s">
        <v>65</v>
      </c>
      <c r="H14" s="3" t="s">
        <v>66</v>
      </c>
      <c r="I14" s="3" t="s">
        <v>67</v>
      </c>
      <c r="J14" s="3" t="s">
        <v>68</v>
      </c>
      <c r="K14" s="3" t="s">
        <v>69</v>
      </c>
      <c r="L14" s="3" t="s">
        <v>70</v>
      </c>
      <c r="M14" s="3" t="s">
        <v>71</v>
      </c>
      <c r="N14" s="3" t="s">
        <v>72</v>
      </c>
      <c r="O14" s="3" t="s">
        <v>73</v>
      </c>
      <c r="P14" s="3" t="s">
        <v>74</v>
      </c>
      <c r="Q14" s="3" t="s">
        <v>75</v>
      </c>
      <c r="R14" s="3" t="s">
        <v>76</v>
      </c>
      <c r="S14" s="3" t="s">
        <v>77</v>
      </c>
      <c r="T14" s="3" t="s">
        <v>78</v>
      </c>
      <c r="U14" s="3" t="s">
        <v>79</v>
      </c>
      <c r="V14" s="3" t="s">
        <v>80</v>
      </c>
      <c r="W14" s="3" t="s">
        <v>81</v>
      </c>
    </row>
    <row r="15" spans="1:23" x14ac:dyDescent="0.3">
      <c r="A15" t="s">
        <v>92</v>
      </c>
      <c r="B15" s="19">
        <v>0</v>
      </c>
      <c r="C15" s="19">
        <v>0</v>
      </c>
      <c r="D15" s="19">
        <v>0</v>
      </c>
      <c r="E15" s="19">
        <v>7382.7</v>
      </c>
      <c r="F15" s="19">
        <v>7737</v>
      </c>
      <c r="G15" s="19">
        <v>8125.5</v>
      </c>
      <c r="H15" s="19">
        <v>8375.7000000000007</v>
      </c>
      <c r="I15" s="19">
        <v>8788.2000000000007</v>
      </c>
      <c r="J15" s="19">
        <v>9137.1</v>
      </c>
      <c r="K15" s="19">
        <v>9336.9</v>
      </c>
      <c r="L15" s="19">
        <v>9609.6</v>
      </c>
      <c r="M15" s="19">
        <v>9609.6</v>
      </c>
      <c r="N15" s="19">
        <v>9609.6</v>
      </c>
      <c r="O15" s="19">
        <v>9609.6</v>
      </c>
      <c r="P15" s="19">
        <v>9609.6</v>
      </c>
      <c r="Q15" s="19">
        <v>9609.6</v>
      </c>
      <c r="R15" s="19">
        <v>9609.6</v>
      </c>
      <c r="S15" s="19">
        <v>9609.6</v>
      </c>
      <c r="T15" s="19">
        <v>9609.6</v>
      </c>
      <c r="U15" s="19">
        <v>9609.6</v>
      </c>
      <c r="V15" s="19">
        <v>9609.6</v>
      </c>
      <c r="W15" s="20">
        <v>9609.6</v>
      </c>
    </row>
    <row r="16" spans="1:23" x14ac:dyDescent="0.3">
      <c r="A16" t="s">
        <v>93</v>
      </c>
      <c r="B16" s="17">
        <v>0</v>
      </c>
      <c r="C16" s="17">
        <v>0</v>
      </c>
      <c r="D16" s="17">
        <v>0</v>
      </c>
      <c r="E16" s="17">
        <v>6484.5</v>
      </c>
      <c r="F16" s="17">
        <v>6617.7</v>
      </c>
      <c r="G16" s="17">
        <v>6828</v>
      </c>
      <c r="H16" s="17">
        <v>7183.8</v>
      </c>
      <c r="I16" s="17">
        <v>7458.9</v>
      </c>
      <c r="J16" s="17">
        <v>7663.5</v>
      </c>
      <c r="K16" s="17">
        <v>7663.5</v>
      </c>
      <c r="L16" s="17">
        <v>7663.5</v>
      </c>
      <c r="M16" s="17">
        <v>7663.5</v>
      </c>
      <c r="N16" s="17">
        <v>7663.5</v>
      </c>
      <c r="O16" s="17">
        <v>7663.5</v>
      </c>
      <c r="P16" s="17">
        <v>7663.5</v>
      </c>
      <c r="Q16" s="17">
        <v>7663.5</v>
      </c>
      <c r="R16" s="17">
        <v>7663.5</v>
      </c>
      <c r="S16" s="17">
        <v>7663.5</v>
      </c>
      <c r="T16" s="17">
        <v>7663.5</v>
      </c>
      <c r="U16" s="17">
        <v>7663.5</v>
      </c>
      <c r="V16" s="17">
        <v>7663.5</v>
      </c>
      <c r="W16" s="18">
        <v>7663.5</v>
      </c>
    </row>
    <row r="17" spans="1:23" x14ac:dyDescent="0.3">
      <c r="A17" t="s">
        <v>94</v>
      </c>
      <c r="B17" s="19">
        <v>0</v>
      </c>
      <c r="C17" s="19">
        <v>0</v>
      </c>
      <c r="D17" s="19">
        <v>0</v>
      </c>
      <c r="E17" s="19">
        <v>5222.3999999999996</v>
      </c>
      <c r="F17" s="19">
        <v>5576.7</v>
      </c>
      <c r="G17" s="19">
        <v>5783.1</v>
      </c>
      <c r="H17" s="19">
        <v>5993.7</v>
      </c>
      <c r="I17" s="19">
        <v>6200.7</v>
      </c>
      <c r="J17" s="19">
        <v>6484.5</v>
      </c>
      <c r="K17" s="19">
        <v>6484.5</v>
      </c>
      <c r="L17" s="19">
        <v>6484.5</v>
      </c>
      <c r="M17" s="19">
        <v>6484.5</v>
      </c>
      <c r="N17" s="19">
        <v>6484.5</v>
      </c>
      <c r="O17" s="19">
        <v>6484.5</v>
      </c>
      <c r="P17" s="19">
        <v>6484.5</v>
      </c>
      <c r="Q17" s="19">
        <v>6484.5</v>
      </c>
      <c r="R17" s="19">
        <v>6484.5</v>
      </c>
      <c r="S17" s="19">
        <v>6484.5</v>
      </c>
      <c r="T17" s="19">
        <v>6484.5</v>
      </c>
      <c r="U17" s="19">
        <v>6484.5</v>
      </c>
      <c r="V17" s="19">
        <v>6484.5</v>
      </c>
      <c r="W17" s="20">
        <v>6484.5</v>
      </c>
    </row>
    <row r="19" spans="1:23" x14ac:dyDescent="0.3">
      <c r="B19" s="3" t="s">
        <v>60</v>
      </c>
      <c r="C19" s="3" t="s">
        <v>61</v>
      </c>
      <c r="D19" s="3" t="s">
        <v>62</v>
      </c>
      <c r="E19" s="3" t="s">
        <v>63</v>
      </c>
      <c r="F19" s="3" t="s">
        <v>64</v>
      </c>
      <c r="G19" s="3" t="s">
        <v>65</v>
      </c>
      <c r="H19" s="3" t="s">
        <v>66</v>
      </c>
      <c r="I19" s="3" t="s">
        <v>67</v>
      </c>
      <c r="J19" s="3" t="s">
        <v>68</v>
      </c>
      <c r="K19" s="3" t="s">
        <v>69</v>
      </c>
      <c r="L19" s="3" t="s">
        <v>70</v>
      </c>
      <c r="M19" s="3" t="s">
        <v>71</v>
      </c>
      <c r="N19" s="3" t="s">
        <v>72</v>
      </c>
      <c r="O19" s="3" t="s">
        <v>73</v>
      </c>
      <c r="P19" s="3" t="s">
        <v>74</v>
      </c>
      <c r="Q19" s="3" t="s">
        <v>75</v>
      </c>
      <c r="R19" s="3" t="s">
        <v>76</v>
      </c>
      <c r="S19" s="3" t="s">
        <v>77</v>
      </c>
      <c r="T19" s="3" t="s">
        <v>78</v>
      </c>
      <c r="U19" s="3" t="s">
        <v>79</v>
      </c>
      <c r="V19" s="3" t="s">
        <v>80</v>
      </c>
      <c r="W19" s="3" t="s">
        <v>81</v>
      </c>
    </row>
    <row r="20" spans="1:23" x14ac:dyDescent="0.3">
      <c r="A20" t="s">
        <v>95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10169.700000000001</v>
      </c>
      <c r="N20" s="19">
        <v>10685.7</v>
      </c>
      <c r="O20" s="19">
        <v>11070.3</v>
      </c>
      <c r="P20" s="19">
        <v>11495.1</v>
      </c>
      <c r="Q20" s="19">
        <v>11495.1</v>
      </c>
      <c r="R20" s="19">
        <v>12070.8</v>
      </c>
      <c r="S20" s="19">
        <v>12070.8</v>
      </c>
      <c r="T20" s="19">
        <v>12673.5</v>
      </c>
      <c r="U20" s="19">
        <v>12673.5</v>
      </c>
      <c r="V20" s="19">
        <v>13308.3</v>
      </c>
      <c r="W20" s="20">
        <v>13308.3</v>
      </c>
    </row>
    <row r="21" spans="1:23" x14ac:dyDescent="0.3">
      <c r="A21" t="s">
        <v>96</v>
      </c>
      <c r="B21" s="17">
        <v>5719.8</v>
      </c>
      <c r="C21" s="17">
        <v>6152.1</v>
      </c>
      <c r="D21" s="17">
        <v>6328.5</v>
      </c>
      <c r="E21" s="17">
        <v>6502.2</v>
      </c>
      <c r="F21" s="17">
        <v>6801.9</v>
      </c>
      <c r="G21" s="17">
        <v>7098</v>
      </c>
      <c r="H21" s="17">
        <v>7398</v>
      </c>
      <c r="I21" s="17">
        <v>7848.3</v>
      </c>
      <c r="J21" s="17">
        <v>8243.7000000000007</v>
      </c>
      <c r="K21" s="17">
        <v>8619.9</v>
      </c>
      <c r="L21" s="17">
        <v>8928.6</v>
      </c>
      <c r="M21" s="17">
        <v>9228.9</v>
      </c>
      <c r="N21" s="17">
        <v>9669.6</v>
      </c>
      <c r="O21" s="17">
        <v>10032</v>
      </c>
      <c r="P21" s="17">
        <v>10445.4</v>
      </c>
      <c r="Q21" s="17">
        <v>10445.4</v>
      </c>
      <c r="R21" s="17">
        <v>10653.6</v>
      </c>
      <c r="S21" s="17">
        <v>10653.6</v>
      </c>
      <c r="T21" s="17">
        <v>10653.6</v>
      </c>
      <c r="U21" s="17">
        <v>10653.6</v>
      </c>
      <c r="V21" s="17">
        <v>10653.6</v>
      </c>
      <c r="W21" s="18">
        <v>10653.6</v>
      </c>
    </row>
    <row r="22" spans="1:23" x14ac:dyDescent="0.3">
      <c r="A22" t="s">
        <v>97</v>
      </c>
      <c r="B22" s="19">
        <v>5223.3</v>
      </c>
      <c r="C22" s="19">
        <v>5440.5</v>
      </c>
      <c r="D22" s="19">
        <v>5664.3</v>
      </c>
      <c r="E22" s="19">
        <v>5736.9</v>
      </c>
      <c r="F22" s="19">
        <v>5970.9</v>
      </c>
      <c r="G22" s="19">
        <v>6431.1</v>
      </c>
      <c r="H22" s="19">
        <v>6910.5</v>
      </c>
      <c r="I22" s="19">
        <v>7136.4</v>
      </c>
      <c r="J22" s="19">
        <v>7397.7</v>
      </c>
      <c r="K22" s="19">
        <v>7665.9</v>
      </c>
      <c r="L22" s="19">
        <v>8150.4</v>
      </c>
      <c r="M22" s="19">
        <v>8476.5</v>
      </c>
      <c r="N22" s="19">
        <v>8671.7999999999993</v>
      </c>
      <c r="O22" s="19">
        <v>8879.7000000000007</v>
      </c>
      <c r="P22" s="19">
        <v>9162.6</v>
      </c>
      <c r="Q22" s="19">
        <v>9162.6</v>
      </c>
      <c r="R22" s="19">
        <v>9162.6</v>
      </c>
      <c r="S22" s="19">
        <v>9162.6</v>
      </c>
      <c r="T22" s="19">
        <v>9162.6</v>
      </c>
      <c r="U22" s="19">
        <v>9162.6</v>
      </c>
      <c r="V22" s="19">
        <v>9162.6</v>
      </c>
      <c r="W22" s="20">
        <v>9162.6</v>
      </c>
    </row>
    <row r="23" spans="1:23" x14ac:dyDescent="0.3">
      <c r="A23" t="s">
        <v>98</v>
      </c>
      <c r="B23" s="17">
        <v>4621.8</v>
      </c>
      <c r="C23" s="17">
        <v>5058.8999999999996</v>
      </c>
      <c r="D23" s="17">
        <v>5193.3</v>
      </c>
      <c r="E23" s="17">
        <v>5286</v>
      </c>
      <c r="F23" s="17">
        <v>5585.4</v>
      </c>
      <c r="G23" s="17">
        <v>6051</v>
      </c>
      <c r="H23" s="17">
        <v>6282.6</v>
      </c>
      <c r="I23" s="17">
        <v>6509.4</v>
      </c>
      <c r="J23" s="17">
        <v>6787.5</v>
      </c>
      <c r="K23" s="17">
        <v>7005</v>
      </c>
      <c r="L23" s="17">
        <v>7201.5</v>
      </c>
      <c r="M23" s="17">
        <v>7437</v>
      </c>
      <c r="N23" s="17">
        <v>7591.5</v>
      </c>
      <c r="O23" s="17">
        <v>7714.2</v>
      </c>
      <c r="P23" s="17">
        <v>7714.2</v>
      </c>
      <c r="Q23" s="17">
        <v>7714.2</v>
      </c>
      <c r="R23" s="17">
        <v>7714.2</v>
      </c>
      <c r="S23" s="17">
        <v>7714.2</v>
      </c>
      <c r="T23" s="17">
        <v>7714.2</v>
      </c>
      <c r="U23" s="17">
        <v>7714.2</v>
      </c>
      <c r="V23" s="17">
        <v>7714.2</v>
      </c>
      <c r="W23" s="18">
        <v>7714.2</v>
      </c>
    </row>
    <row r="24" spans="1:23" x14ac:dyDescent="0.3">
      <c r="A24" t="s">
        <v>99</v>
      </c>
      <c r="B24" s="19">
        <v>4056.6</v>
      </c>
      <c r="C24" s="19">
        <v>4493.7</v>
      </c>
      <c r="D24" s="19">
        <v>4611</v>
      </c>
      <c r="E24" s="19">
        <v>4859.1000000000004</v>
      </c>
      <c r="F24" s="19">
        <v>5152.2</v>
      </c>
      <c r="G24" s="19">
        <v>5584.2</v>
      </c>
      <c r="H24" s="19">
        <v>5786.1</v>
      </c>
      <c r="I24" s="19">
        <v>6069.3</v>
      </c>
      <c r="J24" s="19">
        <v>6346.5</v>
      </c>
      <c r="K24" s="19">
        <v>6564.9</v>
      </c>
      <c r="L24" s="19">
        <v>6766.2</v>
      </c>
      <c r="M24" s="19">
        <v>7010.1</v>
      </c>
      <c r="N24" s="19">
        <v>7010.1</v>
      </c>
      <c r="O24" s="19">
        <v>7010.1</v>
      </c>
      <c r="P24" s="19">
        <v>7010.1</v>
      </c>
      <c r="Q24" s="19">
        <v>7010.1</v>
      </c>
      <c r="R24" s="19">
        <v>7010.1</v>
      </c>
      <c r="S24" s="19">
        <v>7010.1</v>
      </c>
      <c r="T24" s="19">
        <v>7010.1</v>
      </c>
      <c r="U24" s="19">
        <v>7010.1</v>
      </c>
      <c r="V24" s="19">
        <v>7010.1</v>
      </c>
      <c r="W24" s="20">
        <v>7010.1</v>
      </c>
    </row>
    <row r="26" spans="1:23" x14ac:dyDescent="0.3">
      <c r="B26" s="3" t="s">
        <v>60</v>
      </c>
      <c r="C26" s="3" t="s">
        <v>61</v>
      </c>
      <c r="D26" s="3" t="s">
        <v>62</v>
      </c>
      <c r="E26" s="3" t="s">
        <v>63</v>
      </c>
      <c r="F26" s="3" t="s">
        <v>64</v>
      </c>
      <c r="G26" s="3" t="s">
        <v>65</v>
      </c>
      <c r="H26" s="3" t="s">
        <v>66</v>
      </c>
      <c r="I26" s="3" t="s">
        <v>67</v>
      </c>
      <c r="J26" s="3" t="s">
        <v>68</v>
      </c>
      <c r="K26" s="3" t="s">
        <v>69</v>
      </c>
      <c r="L26" s="3" t="s">
        <v>70</v>
      </c>
      <c r="M26" s="3" t="s">
        <v>71</v>
      </c>
      <c r="N26" s="3" t="s">
        <v>72</v>
      </c>
      <c r="O26" s="3" t="s">
        <v>73</v>
      </c>
      <c r="P26" s="3" t="s">
        <v>74</v>
      </c>
      <c r="Q26" s="3" t="s">
        <v>75</v>
      </c>
      <c r="R26" s="3" t="s">
        <v>76</v>
      </c>
      <c r="S26" s="3" t="s">
        <v>77</v>
      </c>
      <c r="T26" s="3" t="s">
        <v>78</v>
      </c>
      <c r="U26" s="3" t="s">
        <v>79</v>
      </c>
      <c r="V26" s="3" t="s">
        <v>80</v>
      </c>
      <c r="W26" s="3" t="s">
        <v>81</v>
      </c>
    </row>
    <row r="27" spans="1:23" x14ac:dyDescent="0.3">
      <c r="A27" t="s">
        <v>100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19">
        <v>6910.2</v>
      </c>
      <c r="I27" s="19">
        <v>7066.5</v>
      </c>
      <c r="J27" s="19">
        <v>7263.6</v>
      </c>
      <c r="K27" s="19">
        <v>7496.1</v>
      </c>
      <c r="L27" s="19">
        <v>7730.7</v>
      </c>
      <c r="M27" s="19">
        <v>8105.1</v>
      </c>
      <c r="N27" s="19">
        <v>8423.1</v>
      </c>
      <c r="O27" s="19">
        <v>8756.7000000000007</v>
      </c>
      <c r="P27" s="19">
        <v>9267.9</v>
      </c>
      <c r="Q27" s="19">
        <v>9267.9</v>
      </c>
      <c r="R27" s="19">
        <v>9730.2000000000007</v>
      </c>
      <c r="S27" s="19">
        <v>9730.2000000000007</v>
      </c>
      <c r="T27" s="19">
        <v>10217.4</v>
      </c>
      <c r="U27" s="19">
        <v>10217.4</v>
      </c>
      <c r="V27" s="19">
        <v>10729.2</v>
      </c>
      <c r="W27" s="20">
        <v>10729.2</v>
      </c>
    </row>
    <row r="28" spans="1:23" x14ac:dyDescent="0.3">
      <c r="A28" t="s">
        <v>101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17">
        <v>5656.5</v>
      </c>
      <c r="H28" s="17">
        <v>5907</v>
      </c>
      <c r="I28" s="17">
        <v>6061.8</v>
      </c>
      <c r="J28" s="17">
        <v>6247.2</v>
      </c>
      <c r="K28" s="17">
        <v>6448.2</v>
      </c>
      <c r="L28" s="17">
        <v>6811.2</v>
      </c>
      <c r="M28" s="17">
        <v>6995.4</v>
      </c>
      <c r="N28" s="17">
        <v>7308.3</v>
      </c>
      <c r="O28" s="17">
        <v>7481.7</v>
      </c>
      <c r="P28" s="17">
        <v>7908.9</v>
      </c>
      <c r="Q28" s="17">
        <v>7908.9</v>
      </c>
      <c r="R28" s="17">
        <v>8067.3</v>
      </c>
      <c r="S28" s="17">
        <v>8067.3</v>
      </c>
      <c r="T28" s="17">
        <v>8067.3</v>
      </c>
      <c r="U28" s="17">
        <v>8067.3</v>
      </c>
      <c r="V28" s="17">
        <v>8067.3</v>
      </c>
      <c r="W28" s="18">
        <v>8067.3</v>
      </c>
    </row>
    <row r="29" spans="1:23" x14ac:dyDescent="0.3">
      <c r="A29" t="s">
        <v>102</v>
      </c>
      <c r="B29" s="19">
        <v>3932.1</v>
      </c>
      <c r="C29" s="19">
        <v>4291.5</v>
      </c>
      <c r="D29" s="19">
        <v>4456.2</v>
      </c>
      <c r="E29" s="19">
        <v>4673.1000000000004</v>
      </c>
      <c r="F29" s="19">
        <v>4843.8</v>
      </c>
      <c r="G29" s="19">
        <v>5135.7</v>
      </c>
      <c r="H29" s="19">
        <v>5300.4</v>
      </c>
      <c r="I29" s="19">
        <v>5591.7</v>
      </c>
      <c r="J29" s="19">
        <v>5835</v>
      </c>
      <c r="K29" s="19">
        <v>6000.9</v>
      </c>
      <c r="L29" s="19">
        <v>6177.3</v>
      </c>
      <c r="M29" s="19">
        <v>6245.7</v>
      </c>
      <c r="N29" s="19">
        <v>6475.2</v>
      </c>
      <c r="O29" s="19">
        <v>6598.2</v>
      </c>
      <c r="P29" s="19">
        <v>7067.4</v>
      </c>
      <c r="Q29" s="19">
        <v>7067.4</v>
      </c>
      <c r="R29" s="19">
        <v>7067.4</v>
      </c>
      <c r="S29" s="19">
        <v>7067.4</v>
      </c>
      <c r="T29" s="19">
        <v>7067.4</v>
      </c>
      <c r="U29" s="19">
        <v>7067.4</v>
      </c>
      <c r="V29" s="19">
        <v>7067.4</v>
      </c>
      <c r="W29" s="20">
        <v>7067.4</v>
      </c>
    </row>
    <row r="30" spans="1:23" x14ac:dyDescent="0.3">
      <c r="A30" t="s">
        <v>103</v>
      </c>
      <c r="B30" s="17">
        <v>3401.1</v>
      </c>
      <c r="C30" s="17">
        <v>3743.1</v>
      </c>
      <c r="D30" s="17">
        <v>3908.1</v>
      </c>
      <c r="E30" s="17">
        <v>4068.9</v>
      </c>
      <c r="F30" s="17">
        <v>4235.7</v>
      </c>
      <c r="G30" s="17">
        <v>4612.8</v>
      </c>
      <c r="H30" s="17">
        <v>4759.5</v>
      </c>
      <c r="I30" s="17">
        <v>5043.3</v>
      </c>
      <c r="J30" s="17">
        <v>5130.3</v>
      </c>
      <c r="K30" s="17">
        <v>5193.6000000000004</v>
      </c>
      <c r="L30" s="17">
        <v>5267.7</v>
      </c>
      <c r="M30" s="17">
        <v>5267.7</v>
      </c>
      <c r="N30" s="17">
        <v>5267.7</v>
      </c>
      <c r="O30" s="17">
        <v>5267.7</v>
      </c>
      <c r="P30" s="17">
        <v>5267.7</v>
      </c>
      <c r="Q30" s="17">
        <v>5267.7</v>
      </c>
      <c r="R30" s="17">
        <v>5267.7</v>
      </c>
      <c r="S30" s="17">
        <v>5267.7</v>
      </c>
      <c r="T30" s="17">
        <v>5267.7</v>
      </c>
      <c r="U30" s="17">
        <v>5267.7</v>
      </c>
      <c r="V30" s="17">
        <v>5267.7</v>
      </c>
      <c r="W30" s="18">
        <v>5267.7</v>
      </c>
    </row>
    <row r="31" spans="1:23" s="30" customFormat="1" x14ac:dyDescent="0.3">
      <c r="A31" s="30" t="s">
        <v>104</v>
      </c>
      <c r="B31" s="33">
        <v>3342.9</v>
      </c>
      <c r="C31" s="33">
        <v>3598.2</v>
      </c>
      <c r="D31" s="33">
        <v>3775.8</v>
      </c>
      <c r="E31" s="33">
        <v>3946.8</v>
      </c>
      <c r="F31" s="33">
        <v>4110</v>
      </c>
      <c r="G31" s="33">
        <v>4299.8999999999996</v>
      </c>
      <c r="H31" s="33">
        <v>4395.3</v>
      </c>
      <c r="I31" s="33">
        <v>4421.7</v>
      </c>
      <c r="J31" s="33">
        <v>4421.7</v>
      </c>
      <c r="K31" s="33">
        <v>4421.7</v>
      </c>
      <c r="L31" s="33">
        <v>4421.7</v>
      </c>
      <c r="M31" s="33">
        <v>4421.7</v>
      </c>
      <c r="N31" s="33">
        <v>4421.7</v>
      </c>
      <c r="O31" s="33">
        <v>4421.7</v>
      </c>
      <c r="P31" s="33">
        <v>4421.7</v>
      </c>
      <c r="Q31" s="33">
        <v>4421.7</v>
      </c>
      <c r="R31" s="33">
        <v>4421.7</v>
      </c>
      <c r="S31" s="33">
        <v>4421.7</v>
      </c>
      <c r="T31" s="33">
        <v>4421.7</v>
      </c>
      <c r="U31" s="33">
        <v>4421.7</v>
      </c>
      <c r="V31" s="33">
        <v>4421.7</v>
      </c>
      <c r="W31" s="34">
        <v>4421.7</v>
      </c>
    </row>
    <row r="32" spans="1:23" x14ac:dyDescent="0.3">
      <c r="A32" t="s">
        <v>6</v>
      </c>
      <c r="B32" s="17">
        <v>3142.2</v>
      </c>
      <c r="C32" s="17">
        <v>3303</v>
      </c>
      <c r="D32" s="17">
        <v>3482.4</v>
      </c>
      <c r="E32" s="17">
        <v>3658.5</v>
      </c>
      <c r="F32" s="17">
        <v>3815.4</v>
      </c>
      <c r="G32" s="17">
        <v>3815.4</v>
      </c>
      <c r="H32" s="17">
        <v>3815.4</v>
      </c>
      <c r="I32" s="17">
        <v>3815.4</v>
      </c>
      <c r="J32" s="17">
        <v>3815.4</v>
      </c>
      <c r="K32" s="17">
        <v>3815.4</v>
      </c>
      <c r="L32" s="17">
        <v>3815.4</v>
      </c>
      <c r="M32" s="17">
        <v>3815.4</v>
      </c>
      <c r="N32" s="17">
        <v>3815.4</v>
      </c>
      <c r="O32" s="17">
        <v>3815.4</v>
      </c>
      <c r="P32" s="17">
        <v>3815.4</v>
      </c>
      <c r="Q32" s="17">
        <v>3815.4</v>
      </c>
      <c r="R32" s="17">
        <v>3815.4</v>
      </c>
      <c r="S32" s="17">
        <v>3815.4</v>
      </c>
      <c r="T32" s="17">
        <v>3815.4</v>
      </c>
      <c r="U32" s="17">
        <v>3815.4</v>
      </c>
      <c r="V32" s="17">
        <v>3815.4</v>
      </c>
      <c r="W32" s="17">
        <v>3815.4</v>
      </c>
    </row>
    <row r="33" spans="1:23" s="30" customFormat="1" x14ac:dyDescent="0.3">
      <c r="A33" s="30" t="s">
        <v>105</v>
      </c>
      <c r="B33" s="33">
        <v>2836.8</v>
      </c>
      <c r="C33" s="33">
        <v>3015</v>
      </c>
      <c r="D33" s="33">
        <v>3198</v>
      </c>
      <c r="E33" s="33">
        <v>3198</v>
      </c>
      <c r="F33" s="33">
        <v>3198</v>
      </c>
      <c r="G33" s="33">
        <v>3198</v>
      </c>
      <c r="H33" s="33">
        <v>3198</v>
      </c>
      <c r="I33" s="33">
        <v>3198</v>
      </c>
      <c r="J33" s="33">
        <v>3198</v>
      </c>
      <c r="K33" s="33">
        <v>3198</v>
      </c>
      <c r="L33" s="33">
        <v>3198</v>
      </c>
      <c r="M33" s="33">
        <v>3198</v>
      </c>
      <c r="N33" s="33">
        <v>3198</v>
      </c>
      <c r="O33" s="33">
        <v>3198</v>
      </c>
      <c r="P33" s="33">
        <v>3198</v>
      </c>
      <c r="Q33" s="33">
        <v>3198</v>
      </c>
      <c r="R33" s="33">
        <v>3198</v>
      </c>
      <c r="S33" s="33">
        <v>3198</v>
      </c>
      <c r="T33" s="33">
        <v>3198</v>
      </c>
      <c r="U33" s="33">
        <v>3198</v>
      </c>
      <c r="V33" s="33">
        <v>3198</v>
      </c>
      <c r="W33" s="33">
        <v>3198</v>
      </c>
    </row>
    <row r="34" spans="1:23" x14ac:dyDescent="0.3">
      <c r="A34" t="s">
        <v>106</v>
      </c>
      <c r="B34" s="17">
        <v>2697.9</v>
      </c>
      <c r="C34" s="17">
        <v>2697.9</v>
      </c>
      <c r="D34" s="17">
        <v>2697.9</v>
      </c>
      <c r="E34" s="17">
        <v>2697.9</v>
      </c>
      <c r="F34" s="17">
        <v>2697.9</v>
      </c>
      <c r="G34" s="17">
        <v>2697.9</v>
      </c>
      <c r="H34" s="17">
        <v>2697.9</v>
      </c>
      <c r="I34" s="17">
        <v>2697.9</v>
      </c>
      <c r="J34" s="17">
        <v>2697.9</v>
      </c>
      <c r="K34" s="17">
        <v>2697.9</v>
      </c>
      <c r="L34" s="17">
        <v>2697.9</v>
      </c>
      <c r="M34" s="17">
        <v>2697.9</v>
      </c>
      <c r="N34" s="17">
        <v>2697.9</v>
      </c>
      <c r="O34" s="17">
        <v>2697.9</v>
      </c>
      <c r="P34" s="17">
        <v>2697.9</v>
      </c>
      <c r="Q34" s="17">
        <v>2697.9</v>
      </c>
      <c r="R34" s="17">
        <v>2697.9</v>
      </c>
      <c r="S34" s="17">
        <v>2697.9</v>
      </c>
      <c r="T34" s="17">
        <v>2697.9</v>
      </c>
      <c r="U34" s="17">
        <v>2697.9</v>
      </c>
      <c r="V34" s="17">
        <v>2697.9</v>
      </c>
      <c r="W34" s="17">
        <v>2697.9</v>
      </c>
    </row>
    <row r="35" spans="1:23" x14ac:dyDescent="0.3">
      <c r="A35" t="s">
        <v>107</v>
      </c>
      <c r="B35" s="16">
        <v>2407.1999999999998</v>
      </c>
      <c r="C35" s="16">
        <v>2407.1999999999998</v>
      </c>
      <c r="D35" s="16">
        <v>2407.1999999999998</v>
      </c>
      <c r="E35" s="16">
        <v>2407.1999999999998</v>
      </c>
      <c r="F35" s="16">
        <v>2407.1999999999998</v>
      </c>
      <c r="G35" s="16">
        <v>2407.1999999999998</v>
      </c>
      <c r="H35" s="16">
        <v>2407.1999999999998</v>
      </c>
      <c r="I35" s="16">
        <v>2407.1999999999998</v>
      </c>
      <c r="J35" s="16">
        <v>2407.1999999999998</v>
      </c>
      <c r="K35" s="16">
        <v>2407.1999999999998</v>
      </c>
      <c r="L35" s="16">
        <v>2407.1999999999998</v>
      </c>
      <c r="M35" s="16">
        <v>2407.1999999999998</v>
      </c>
      <c r="N35" s="16">
        <v>2407.1999999999998</v>
      </c>
      <c r="O35" s="16">
        <v>2407.1999999999998</v>
      </c>
      <c r="P35" s="16">
        <v>2407.1999999999998</v>
      </c>
      <c r="Q35" s="16">
        <v>2407.1999999999998</v>
      </c>
      <c r="R35" s="16">
        <v>2407.1999999999998</v>
      </c>
      <c r="S35" s="16">
        <v>2407.1999999999998</v>
      </c>
      <c r="T35" s="16">
        <v>2407.1999999999998</v>
      </c>
      <c r="U35" s="16">
        <v>2407.1999999999998</v>
      </c>
      <c r="V35" s="16">
        <v>2407.1999999999998</v>
      </c>
      <c r="W35" s="16">
        <v>2407.1999999999998</v>
      </c>
    </row>
  </sheetData>
  <sheetProtection algorithmName="SHA-512" hashValue="VYttUxFlzs4ZWK2XLwoC9PhzgOP/94/zK25PHEjMCPD8PpGZiErc4lidhNhijs+CqJPHnLUxnjbFqB6hVIevrg==" saltValue="n3g0tN1XiUEDJiTxVGHgTA==" spinCount="100000" sheet="1" objects="1" scenarios="1"/>
  <mergeCells count="1">
    <mergeCell ref="B1:W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C28"/>
  <sheetViews>
    <sheetView workbookViewId="0">
      <selection activeCell="F21" sqref="F21"/>
    </sheetView>
  </sheetViews>
  <sheetFormatPr defaultRowHeight="14.4" x14ac:dyDescent="0.3"/>
  <cols>
    <col min="2" max="2" width="24.109375" style="1" bestFit="1" customWidth="1"/>
    <col min="3" max="3" width="21" style="1" bestFit="1" customWidth="1"/>
  </cols>
  <sheetData>
    <row r="1" spans="1:3" x14ac:dyDescent="0.3">
      <c r="B1" s="1" t="s">
        <v>108</v>
      </c>
      <c r="C1" s="1" t="s">
        <v>109</v>
      </c>
    </row>
    <row r="2" spans="1:3" x14ac:dyDescent="0.3">
      <c r="A2" t="s">
        <v>82</v>
      </c>
      <c r="B2" s="2">
        <v>2466.3000000000002</v>
      </c>
      <c r="C2" s="2">
        <v>3035.1</v>
      </c>
    </row>
    <row r="3" spans="1:3" x14ac:dyDescent="0.3">
      <c r="A3" t="s">
        <v>83</v>
      </c>
      <c r="B3" s="2">
        <v>2466.3000000000002</v>
      </c>
      <c r="C3" s="2">
        <v>3035.1</v>
      </c>
    </row>
    <row r="4" spans="1:3" x14ac:dyDescent="0.3">
      <c r="A4" t="s">
        <v>84</v>
      </c>
      <c r="B4" s="2">
        <v>2466.3000000000002</v>
      </c>
      <c r="C4" s="2">
        <v>3035.1</v>
      </c>
    </row>
    <row r="5" spans="1:3" x14ac:dyDescent="0.3">
      <c r="A5" t="s">
        <v>85</v>
      </c>
      <c r="B5" s="2">
        <v>2466.3000000000002</v>
      </c>
      <c r="C5" s="2">
        <v>3035.1</v>
      </c>
    </row>
    <row r="6" spans="1:3" x14ac:dyDescent="0.3">
      <c r="A6" t="s">
        <v>86</v>
      </c>
      <c r="B6" s="2">
        <v>2261.6999999999998</v>
      </c>
      <c r="C6" s="2">
        <v>2731.8</v>
      </c>
    </row>
    <row r="7" spans="1:3" x14ac:dyDescent="0.3">
      <c r="A7" t="s">
        <v>87</v>
      </c>
      <c r="B7" s="2">
        <v>2178</v>
      </c>
      <c r="C7" s="2">
        <v>2633.4</v>
      </c>
    </row>
    <row r="8" spans="1:3" x14ac:dyDescent="0.3">
      <c r="A8" t="s">
        <v>88</v>
      </c>
      <c r="B8" s="2">
        <v>2017.8</v>
      </c>
      <c r="C8" s="2">
        <v>2320.8000000000002</v>
      </c>
    </row>
    <row r="9" spans="1:3" x14ac:dyDescent="0.3">
      <c r="A9" t="s">
        <v>89</v>
      </c>
      <c r="B9" s="2">
        <v>1618.2</v>
      </c>
      <c r="C9" s="2">
        <v>1920.3</v>
      </c>
    </row>
    <row r="10" spans="1:3" x14ac:dyDescent="0.3">
      <c r="A10" t="s">
        <v>90</v>
      </c>
      <c r="B10" s="2">
        <v>1281.9000000000001</v>
      </c>
      <c r="C10" s="2">
        <v>1638.3</v>
      </c>
    </row>
    <row r="11" spans="1:3" x14ac:dyDescent="0.3">
      <c r="A11" t="s">
        <v>91</v>
      </c>
      <c r="B11" s="2">
        <v>1100.7</v>
      </c>
      <c r="C11" s="2">
        <v>1466.7</v>
      </c>
    </row>
    <row r="12" spans="1:3" x14ac:dyDescent="0.3">
      <c r="A12" t="s">
        <v>92</v>
      </c>
      <c r="B12" s="2">
        <v>1746.6</v>
      </c>
      <c r="C12" s="1">
        <v>2063.6999999999998</v>
      </c>
    </row>
    <row r="13" spans="1:3" x14ac:dyDescent="0.3">
      <c r="A13" t="s">
        <v>93</v>
      </c>
      <c r="B13" s="2">
        <v>1485.3</v>
      </c>
      <c r="C13" s="1">
        <v>1862.4</v>
      </c>
    </row>
    <row r="14" spans="1:3" x14ac:dyDescent="0.3">
      <c r="A14" t="s">
        <v>94</v>
      </c>
      <c r="B14" s="2">
        <v>1291.8</v>
      </c>
      <c r="C14" s="1">
        <v>1721.4</v>
      </c>
    </row>
    <row r="15" spans="1:3" x14ac:dyDescent="0.3">
      <c r="A15" t="s">
        <v>95</v>
      </c>
      <c r="B15" s="2">
        <v>2051.4</v>
      </c>
      <c r="C15" s="1">
        <v>2241.3000000000002</v>
      </c>
    </row>
    <row r="16" spans="1:3" x14ac:dyDescent="0.3">
      <c r="A16" t="s">
        <v>96</v>
      </c>
      <c r="B16" s="2">
        <v>1821.3</v>
      </c>
      <c r="C16" s="2">
        <v>2054.6999999999998</v>
      </c>
    </row>
    <row r="17" spans="1:3" x14ac:dyDescent="0.3">
      <c r="A17" t="s">
        <v>97</v>
      </c>
      <c r="B17" s="2">
        <v>1531.2</v>
      </c>
      <c r="C17" s="2">
        <v>1883.4</v>
      </c>
    </row>
    <row r="18" spans="1:3" x14ac:dyDescent="0.3">
      <c r="A18" t="s">
        <v>98</v>
      </c>
      <c r="B18" s="2">
        <v>1359</v>
      </c>
      <c r="C18" s="2">
        <v>1730.7</v>
      </c>
    </row>
    <row r="19" spans="1:3" x14ac:dyDescent="0.3">
      <c r="A19" t="s">
        <v>99</v>
      </c>
      <c r="B19" s="2">
        <v>1139.4000000000001</v>
      </c>
      <c r="C19" s="2">
        <v>1497.9</v>
      </c>
    </row>
    <row r="20" spans="1:3" x14ac:dyDescent="0.3">
      <c r="A20" t="s">
        <v>100</v>
      </c>
      <c r="B20" s="2">
        <v>1494.9</v>
      </c>
      <c r="C20" s="2">
        <v>1971.6</v>
      </c>
    </row>
    <row r="21" spans="1:3" x14ac:dyDescent="0.3">
      <c r="A21" t="s">
        <v>101</v>
      </c>
      <c r="B21" s="2">
        <v>1374.3</v>
      </c>
      <c r="C21" s="2">
        <v>1818.3</v>
      </c>
    </row>
    <row r="22" spans="1:3" x14ac:dyDescent="0.3">
      <c r="A22" t="s">
        <v>102</v>
      </c>
      <c r="B22" s="2">
        <v>1265.7</v>
      </c>
      <c r="C22" s="2">
        <v>1687.2</v>
      </c>
    </row>
    <row r="23" spans="1:3" x14ac:dyDescent="0.3">
      <c r="A23" t="s">
        <v>103</v>
      </c>
      <c r="B23" s="2">
        <v>1169.7</v>
      </c>
      <c r="C23" s="2">
        <v>1559.1</v>
      </c>
    </row>
    <row r="24" spans="1:3" x14ac:dyDescent="0.3">
      <c r="A24" t="s">
        <v>104</v>
      </c>
      <c r="B24" s="2">
        <v>1052.7</v>
      </c>
      <c r="C24" s="2">
        <v>1403.7</v>
      </c>
    </row>
    <row r="25" spans="1:3" x14ac:dyDescent="0.3">
      <c r="A25" t="s">
        <v>6</v>
      </c>
      <c r="B25" s="32">
        <v>915.6</v>
      </c>
      <c r="C25" s="32">
        <v>1219.5</v>
      </c>
    </row>
    <row r="26" spans="1:3" x14ac:dyDescent="0.3">
      <c r="A26" t="s">
        <v>105</v>
      </c>
      <c r="B26" s="32">
        <v>850.5</v>
      </c>
      <c r="C26" s="32">
        <v>1133.7</v>
      </c>
    </row>
    <row r="27" spans="1:3" x14ac:dyDescent="0.3">
      <c r="A27" t="s">
        <v>106</v>
      </c>
      <c r="B27" s="32">
        <v>811.5</v>
      </c>
      <c r="C27" s="32">
        <v>1080.5999999999999</v>
      </c>
    </row>
    <row r="28" spans="1:3" x14ac:dyDescent="0.3">
      <c r="A28" t="s">
        <v>107</v>
      </c>
      <c r="B28" s="32">
        <v>811.5</v>
      </c>
      <c r="C28" s="32">
        <v>1080.5999999999999</v>
      </c>
    </row>
  </sheetData>
  <sheetProtection algorithmName="SHA-512" hashValue="iWxxmGyTjNw+M9LwesPdVDKlQ/ztXAdh3oMJtXYMSAbEY7nR1vaVHkF3vj8xtY6BlUdh1tnM+DAU54laz8h3gQ==" saltValue="qU6vlPuUM4jce4OnuMTT2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C28"/>
  <sheetViews>
    <sheetView workbookViewId="0">
      <selection activeCell="B2" sqref="B2"/>
    </sheetView>
  </sheetViews>
  <sheetFormatPr defaultRowHeight="14.4" x14ac:dyDescent="0.3"/>
  <cols>
    <col min="2" max="2" width="24.109375" style="1" bestFit="1" customWidth="1"/>
    <col min="3" max="3" width="21" style="1" bestFit="1" customWidth="1"/>
  </cols>
  <sheetData>
    <row r="1" spans="1:3" x14ac:dyDescent="0.3">
      <c r="B1" s="1" t="s">
        <v>108</v>
      </c>
      <c r="C1" s="1" t="s">
        <v>109</v>
      </c>
    </row>
    <row r="2" spans="1:3" x14ac:dyDescent="0.3">
      <c r="A2" t="s">
        <v>82</v>
      </c>
      <c r="B2" s="2">
        <f>'Non-Locality BAH 2026'!B2/30</f>
        <v>82.210000000000008</v>
      </c>
      <c r="C2" s="2">
        <f>'Non-Locality BAH 2026'!C2/30</f>
        <v>101.17</v>
      </c>
    </row>
    <row r="3" spans="1:3" x14ac:dyDescent="0.3">
      <c r="A3" t="s">
        <v>83</v>
      </c>
      <c r="B3" s="2">
        <f>'Non-Locality BAH 2026'!B3/30</f>
        <v>82.210000000000008</v>
      </c>
      <c r="C3" s="2">
        <f>'Non-Locality BAH 2026'!C3/30</f>
        <v>101.17</v>
      </c>
    </row>
    <row r="4" spans="1:3" x14ac:dyDescent="0.3">
      <c r="A4" t="s">
        <v>84</v>
      </c>
      <c r="B4" s="2">
        <f>'Non-Locality BAH 2026'!B4/30</f>
        <v>82.210000000000008</v>
      </c>
      <c r="C4" s="2">
        <f>'Non-Locality BAH 2026'!C4/30</f>
        <v>101.17</v>
      </c>
    </row>
    <row r="5" spans="1:3" x14ac:dyDescent="0.3">
      <c r="A5" t="s">
        <v>85</v>
      </c>
      <c r="B5" s="2">
        <f>'Non-Locality BAH 2026'!B5/30</f>
        <v>82.210000000000008</v>
      </c>
      <c r="C5" s="2">
        <f>'Non-Locality BAH 2026'!C5/30</f>
        <v>101.17</v>
      </c>
    </row>
    <row r="6" spans="1:3" x14ac:dyDescent="0.3">
      <c r="A6" t="s">
        <v>86</v>
      </c>
      <c r="B6" s="2">
        <f>'Non-Locality BAH 2026'!B6/30</f>
        <v>75.39</v>
      </c>
      <c r="C6" s="2">
        <f>'Non-Locality BAH 2026'!C6/30</f>
        <v>91.06</v>
      </c>
    </row>
    <row r="7" spans="1:3" x14ac:dyDescent="0.3">
      <c r="A7" t="s">
        <v>87</v>
      </c>
      <c r="B7" s="2">
        <f>'Non-Locality BAH 2026'!B7/30</f>
        <v>72.599999999999994</v>
      </c>
      <c r="C7" s="2">
        <f>'Non-Locality BAH 2026'!C7/30</f>
        <v>87.78</v>
      </c>
    </row>
    <row r="8" spans="1:3" x14ac:dyDescent="0.3">
      <c r="A8" t="s">
        <v>88</v>
      </c>
      <c r="B8" s="2">
        <f>'Non-Locality BAH 2026'!B8/30</f>
        <v>67.260000000000005</v>
      </c>
      <c r="C8" s="2">
        <f>'Non-Locality BAH 2026'!C8/30</f>
        <v>77.36</v>
      </c>
    </row>
    <row r="9" spans="1:3" x14ac:dyDescent="0.3">
      <c r="A9" t="s">
        <v>89</v>
      </c>
      <c r="B9" s="2">
        <f>'Non-Locality BAH 2026'!B9/30</f>
        <v>53.940000000000005</v>
      </c>
      <c r="C9" s="2">
        <f>'Non-Locality BAH 2026'!C9/30</f>
        <v>64.010000000000005</v>
      </c>
    </row>
    <row r="10" spans="1:3" x14ac:dyDescent="0.3">
      <c r="A10" t="s">
        <v>90</v>
      </c>
      <c r="B10" s="2">
        <f>'Non-Locality BAH 2026'!B10/30</f>
        <v>42.730000000000004</v>
      </c>
      <c r="C10" s="2">
        <f>'Non-Locality BAH 2026'!C10/30</f>
        <v>54.61</v>
      </c>
    </row>
    <row r="11" spans="1:3" x14ac:dyDescent="0.3">
      <c r="A11" t="s">
        <v>91</v>
      </c>
      <c r="B11" s="2">
        <f>'Non-Locality BAH 2026'!B11/30</f>
        <v>36.690000000000005</v>
      </c>
      <c r="C11" s="2">
        <f>'Non-Locality BAH 2026'!C11/30</f>
        <v>48.89</v>
      </c>
    </row>
    <row r="12" spans="1:3" x14ac:dyDescent="0.3">
      <c r="A12" t="s">
        <v>92</v>
      </c>
      <c r="B12" s="2">
        <f>'Non-Locality BAH 2026'!B12/30</f>
        <v>58.22</v>
      </c>
      <c r="C12" s="2">
        <f>'Non-Locality BAH 2026'!C12/30</f>
        <v>68.789999999999992</v>
      </c>
    </row>
    <row r="13" spans="1:3" x14ac:dyDescent="0.3">
      <c r="A13" t="s">
        <v>93</v>
      </c>
      <c r="B13" s="2">
        <f>'Non-Locality BAH 2026'!B13/30</f>
        <v>49.51</v>
      </c>
      <c r="C13" s="2">
        <f>'Non-Locality BAH 2026'!C13/30</f>
        <v>62.080000000000005</v>
      </c>
    </row>
    <row r="14" spans="1:3" x14ac:dyDescent="0.3">
      <c r="A14" t="s">
        <v>94</v>
      </c>
      <c r="B14" s="2">
        <f>'Non-Locality BAH 2026'!B14/30</f>
        <v>43.059999999999995</v>
      </c>
      <c r="C14" s="2">
        <f>'Non-Locality BAH 2026'!C14/30</f>
        <v>57.38</v>
      </c>
    </row>
    <row r="15" spans="1:3" x14ac:dyDescent="0.3">
      <c r="A15" t="s">
        <v>95</v>
      </c>
      <c r="B15" s="2">
        <f>'Non-Locality BAH 2026'!B15/30</f>
        <v>68.38000000000001</v>
      </c>
      <c r="C15" s="2">
        <f>'Non-Locality BAH 2026'!C15/30</f>
        <v>74.710000000000008</v>
      </c>
    </row>
    <row r="16" spans="1:3" x14ac:dyDescent="0.3">
      <c r="A16" t="s">
        <v>96</v>
      </c>
      <c r="B16" s="2">
        <f>'Non-Locality BAH 2026'!B16/30</f>
        <v>60.71</v>
      </c>
      <c r="C16" s="2">
        <f>'Non-Locality BAH 2026'!C16/30</f>
        <v>68.489999999999995</v>
      </c>
    </row>
    <row r="17" spans="1:3" x14ac:dyDescent="0.3">
      <c r="A17" t="s">
        <v>97</v>
      </c>
      <c r="B17" s="2">
        <f>'Non-Locality BAH 2026'!B17/30</f>
        <v>51.04</v>
      </c>
      <c r="C17" s="2">
        <f>'Non-Locality BAH 2026'!C17/30</f>
        <v>62.78</v>
      </c>
    </row>
    <row r="18" spans="1:3" x14ac:dyDescent="0.3">
      <c r="A18" t="s">
        <v>98</v>
      </c>
      <c r="B18" s="2">
        <f>'Non-Locality BAH 2026'!B18/30</f>
        <v>45.3</v>
      </c>
      <c r="C18" s="2">
        <f>'Non-Locality BAH 2026'!C18/30</f>
        <v>57.690000000000005</v>
      </c>
    </row>
    <row r="19" spans="1:3" x14ac:dyDescent="0.3">
      <c r="A19" t="s">
        <v>99</v>
      </c>
      <c r="B19" s="2">
        <f>'Non-Locality BAH 2026'!B19/30</f>
        <v>37.980000000000004</v>
      </c>
      <c r="C19" s="2">
        <f>'Non-Locality BAH 2026'!C19/30</f>
        <v>49.93</v>
      </c>
    </row>
    <row r="20" spans="1:3" x14ac:dyDescent="0.3">
      <c r="A20" t="s">
        <v>100</v>
      </c>
      <c r="B20" s="2">
        <f>'Non-Locality BAH 2026'!B20/30</f>
        <v>49.830000000000005</v>
      </c>
      <c r="C20" s="2">
        <f>'Non-Locality BAH 2026'!C20/30</f>
        <v>65.72</v>
      </c>
    </row>
    <row r="21" spans="1:3" x14ac:dyDescent="0.3">
      <c r="A21" t="s">
        <v>101</v>
      </c>
      <c r="B21" s="2">
        <f>'Non-Locality BAH 2026'!B21/30</f>
        <v>45.809999999999995</v>
      </c>
      <c r="C21" s="2">
        <f>'Non-Locality BAH 2026'!C21/30</f>
        <v>60.61</v>
      </c>
    </row>
    <row r="22" spans="1:3" x14ac:dyDescent="0.3">
      <c r="A22" t="s">
        <v>102</v>
      </c>
      <c r="B22" s="2">
        <f>'Non-Locality BAH 2026'!B22/30</f>
        <v>42.190000000000005</v>
      </c>
      <c r="C22" s="2">
        <f>'Non-Locality BAH 2026'!C22/30</f>
        <v>56.24</v>
      </c>
    </row>
    <row r="23" spans="1:3" x14ac:dyDescent="0.3">
      <c r="A23" t="s">
        <v>103</v>
      </c>
      <c r="B23" s="2">
        <f>'Non-Locality BAH 2026'!B23/30</f>
        <v>38.99</v>
      </c>
      <c r="C23" s="2">
        <f>'Non-Locality BAH 2026'!C23/30</f>
        <v>51.97</v>
      </c>
    </row>
    <row r="24" spans="1:3" x14ac:dyDescent="0.3">
      <c r="A24" t="s">
        <v>104</v>
      </c>
      <c r="B24" s="2">
        <f>'Non-Locality BAH 2026'!B24/30</f>
        <v>35.090000000000003</v>
      </c>
      <c r="C24" s="2">
        <f>'Non-Locality BAH 2026'!C24/30</f>
        <v>46.79</v>
      </c>
    </row>
    <row r="25" spans="1:3" x14ac:dyDescent="0.3">
      <c r="A25" t="s">
        <v>6</v>
      </c>
      <c r="B25" s="2">
        <f>'Non-Locality BAH 2026'!B25/30</f>
        <v>30.52</v>
      </c>
      <c r="C25" s="2">
        <f>'Non-Locality BAH 2026'!C25/30</f>
        <v>40.65</v>
      </c>
    </row>
    <row r="26" spans="1:3" x14ac:dyDescent="0.3">
      <c r="A26" t="s">
        <v>105</v>
      </c>
      <c r="B26" s="2">
        <f>'Non-Locality BAH 2026'!B26/30</f>
        <v>28.35</v>
      </c>
      <c r="C26" s="2">
        <f>'Non-Locality BAH 2026'!C26/30</f>
        <v>37.79</v>
      </c>
    </row>
    <row r="27" spans="1:3" x14ac:dyDescent="0.3">
      <c r="A27" t="s">
        <v>106</v>
      </c>
      <c r="B27" s="2">
        <f>'Non-Locality BAH 2026'!B27/30</f>
        <v>27.05</v>
      </c>
      <c r="C27" s="2">
        <f>'Non-Locality BAH 2026'!C27/30</f>
        <v>36.019999999999996</v>
      </c>
    </row>
    <row r="28" spans="1:3" x14ac:dyDescent="0.3">
      <c r="A28" t="s">
        <v>107</v>
      </c>
      <c r="B28" s="2">
        <f>'Non-Locality BAH 2026'!B28/30</f>
        <v>27.05</v>
      </c>
      <c r="C28" s="2">
        <f>'Non-Locality BAH 2026'!C28/30</f>
        <v>36.019999999999996</v>
      </c>
    </row>
  </sheetData>
  <sheetProtection algorithmName="SHA-512" hashValue="Caob/lIISB+nvsT6BLey7worrgy2b127jBrlIBYmF84NoT9sFLftxpRFRdYntzYs8+PcrsSY75i8JKkiwksAVw==" saltValue="nc0M4D1XTnyikQJTd//5tA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2:G6"/>
  <sheetViews>
    <sheetView workbookViewId="0">
      <selection activeCell="E14" sqref="E14"/>
    </sheetView>
  </sheetViews>
  <sheetFormatPr defaultRowHeight="14.4" x14ac:dyDescent="0.3"/>
  <cols>
    <col min="1" max="1" width="19.44140625" bestFit="1" customWidth="1"/>
    <col min="2" max="3" width="10.5546875" bestFit="1" customWidth="1"/>
    <col min="6" max="6" width="10.109375" bestFit="1" customWidth="1"/>
    <col min="7" max="7" width="9.33203125" bestFit="1" customWidth="1"/>
  </cols>
  <sheetData>
    <row r="2" spans="1:7" x14ac:dyDescent="0.3">
      <c r="A2" t="s">
        <v>110</v>
      </c>
      <c r="B2" t="s">
        <v>111</v>
      </c>
      <c r="C2" t="s">
        <v>112</v>
      </c>
      <c r="F2" t="s">
        <v>17</v>
      </c>
    </row>
    <row r="3" spans="1:7" x14ac:dyDescent="0.3">
      <c r="A3">
        <v>2026</v>
      </c>
      <c r="B3" s="3">
        <v>328.48</v>
      </c>
      <c r="C3" s="3">
        <v>476.95</v>
      </c>
      <c r="F3" s="36">
        <v>2026</v>
      </c>
      <c r="G3" s="3">
        <v>68</v>
      </c>
    </row>
    <row r="5" spans="1:7" x14ac:dyDescent="0.3">
      <c r="A5" t="s">
        <v>113</v>
      </c>
      <c r="B5" t="s">
        <v>111</v>
      </c>
      <c r="C5" t="s">
        <v>112</v>
      </c>
    </row>
    <row r="6" spans="1:7" x14ac:dyDescent="0.3">
      <c r="A6">
        <v>2026</v>
      </c>
      <c r="B6" s="3">
        <f>B3/30</f>
        <v>10.949333333333334</v>
      </c>
      <c r="C6" s="3">
        <f>C3/30</f>
        <v>15.898333333333333</v>
      </c>
    </row>
  </sheetData>
  <sheetProtection algorithmName="SHA-512" hashValue="g6TCfv3AB3hU74ugDIN0Cmt6sp/JEDYx9yb3BgEI0ULHw0FbeT2FyDreiwHMNGfZYzzoL20d0zCge0maZs6tRQ==" saltValue="+FacSQ2Cs9UJNJ9V4/x5Ew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C28"/>
  <sheetViews>
    <sheetView workbookViewId="0">
      <selection activeCell="J31" sqref="J31"/>
    </sheetView>
  </sheetViews>
  <sheetFormatPr defaultRowHeight="14.4" x14ac:dyDescent="0.3"/>
  <cols>
    <col min="1" max="1" width="11.44140625" customWidth="1"/>
    <col min="2" max="2" width="13.33203125" bestFit="1" customWidth="1"/>
  </cols>
  <sheetData>
    <row r="1" spans="1:3" x14ac:dyDescent="0.3">
      <c r="A1" t="s">
        <v>5</v>
      </c>
      <c r="B1" t="s">
        <v>15</v>
      </c>
      <c r="C1" t="s">
        <v>31</v>
      </c>
    </row>
    <row r="2" spans="1:3" x14ac:dyDescent="0.3">
      <c r="A2" t="s">
        <v>82</v>
      </c>
      <c r="B2" t="s">
        <v>16</v>
      </c>
      <c r="C2" t="s">
        <v>34</v>
      </c>
    </row>
    <row r="3" spans="1:3" x14ac:dyDescent="0.3">
      <c r="A3" t="s">
        <v>83</v>
      </c>
      <c r="B3" t="s">
        <v>114</v>
      </c>
    </row>
    <row r="4" spans="1:3" x14ac:dyDescent="0.3">
      <c r="A4" t="s">
        <v>84</v>
      </c>
      <c r="B4" t="s">
        <v>115</v>
      </c>
    </row>
    <row r="5" spans="1:3" x14ac:dyDescent="0.3">
      <c r="A5" t="s">
        <v>85</v>
      </c>
    </row>
    <row r="6" spans="1:3" x14ac:dyDescent="0.3">
      <c r="A6" t="s">
        <v>86</v>
      </c>
    </row>
    <row r="7" spans="1:3" x14ac:dyDescent="0.3">
      <c r="A7" t="s">
        <v>87</v>
      </c>
    </row>
    <row r="8" spans="1:3" x14ac:dyDescent="0.3">
      <c r="A8" t="s">
        <v>88</v>
      </c>
    </row>
    <row r="9" spans="1:3" x14ac:dyDescent="0.3">
      <c r="A9" t="s">
        <v>89</v>
      </c>
    </row>
    <row r="10" spans="1:3" x14ac:dyDescent="0.3">
      <c r="A10" t="s">
        <v>90</v>
      </c>
    </row>
    <row r="11" spans="1:3" x14ac:dyDescent="0.3">
      <c r="A11" t="s">
        <v>91</v>
      </c>
    </row>
    <row r="12" spans="1:3" x14ac:dyDescent="0.3">
      <c r="A12" t="s">
        <v>92</v>
      </c>
    </row>
    <row r="13" spans="1:3" x14ac:dyDescent="0.3">
      <c r="A13" t="s">
        <v>93</v>
      </c>
    </row>
    <row r="14" spans="1:3" x14ac:dyDescent="0.3">
      <c r="A14" t="s">
        <v>94</v>
      </c>
    </row>
    <row r="15" spans="1:3" x14ac:dyDescent="0.3">
      <c r="A15" t="s">
        <v>95</v>
      </c>
    </row>
    <row r="16" spans="1:3" x14ac:dyDescent="0.3">
      <c r="A16" t="s">
        <v>96</v>
      </c>
    </row>
    <row r="17" spans="1:1" x14ac:dyDescent="0.3">
      <c r="A17" t="s">
        <v>97</v>
      </c>
    </row>
    <row r="18" spans="1:1" x14ac:dyDescent="0.3">
      <c r="A18" t="s">
        <v>98</v>
      </c>
    </row>
    <row r="19" spans="1:1" x14ac:dyDescent="0.3">
      <c r="A19" t="s">
        <v>99</v>
      </c>
    </row>
    <row r="20" spans="1:1" x14ac:dyDescent="0.3">
      <c r="A20" t="s">
        <v>100</v>
      </c>
    </row>
    <row r="21" spans="1:1" x14ac:dyDescent="0.3">
      <c r="A21" t="s">
        <v>101</v>
      </c>
    </row>
    <row r="22" spans="1:1" x14ac:dyDescent="0.3">
      <c r="A22" t="s">
        <v>102</v>
      </c>
    </row>
    <row r="23" spans="1:1" x14ac:dyDescent="0.3">
      <c r="A23" t="s">
        <v>103</v>
      </c>
    </row>
    <row r="24" spans="1:1" x14ac:dyDescent="0.3">
      <c r="A24" t="s">
        <v>104</v>
      </c>
    </row>
    <row r="25" spans="1:1" x14ac:dyDescent="0.3">
      <c r="A25" t="s">
        <v>6</v>
      </c>
    </row>
    <row r="26" spans="1:1" x14ac:dyDescent="0.3">
      <c r="A26" t="s">
        <v>105</v>
      </c>
    </row>
    <row r="27" spans="1:1" x14ac:dyDescent="0.3">
      <c r="A27" t="s">
        <v>106</v>
      </c>
    </row>
    <row r="28" spans="1:1" x14ac:dyDescent="0.3">
      <c r="A28" t="s">
        <v>107</v>
      </c>
    </row>
  </sheetData>
  <sheetProtection algorithmName="SHA-512" hashValue="ANNyxS0bi65Q5qznkZAowGoRtMPFJBNWs0s89MyXzGtw5nuC/O5Q3elPtTCnoDpXR7SbFFmVWiao/uaNd0ScLg==" saltValue="CIL4eyZnG82/Pg4HcNQ5g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d216e68-90a0-4507-8ab8-8b320215781f">
      <Terms xmlns="http://schemas.microsoft.com/office/infopath/2007/PartnerControls"/>
    </lcf76f155ced4ddcb4097134ff3c332f>
    <SharedWithUsers xmlns="e829297f-d32e-450d-b939-1e0e34293d35">
      <UserInfo>
        <DisplayName>Galindomottola, Pablo A SGT USARMY NG TXARNG (USA)</DisplayName>
        <AccountId>15</AccountId>
        <AccountType/>
      </UserInfo>
      <UserInfo>
        <DisplayName>Trieu, Eric D SGT USARMY NG TXARNG (USA)</DisplayName>
        <AccountId>35</AccountId>
        <AccountType/>
      </UserInfo>
      <UserInfo>
        <DisplayName>Lio, Tony I II CPT USARMY (USA)</DisplayName>
        <AccountId>182</AccountId>
        <AccountType/>
      </UserInfo>
      <UserInfo>
        <DisplayName>Melendez, Ann M MAJ USARMY NG TXARNG (USA)</DisplayName>
        <AccountId>156</AccountId>
        <AccountType/>
      </UserInfo>
      <UserInfo>
        <DisplayName>Cesternino, Robert C 1SG USARMY NG TXARNG (USA)</DisplayName>
        <AccountId>54</AccountId>
        <AccountType/>
      </UserInfo>
      <UserInfo>
        <DisplayName>Lovings, Devonta Emond 1LT USARMY NG TXARNG (USA)</DisplayName>
        <AccountId>126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7BE542449C8344A691E17390B05A45" ma:contentTypeVersion="16" ma:contentTypeDescription="Create a new document." ma:contentTypeScope="" ma:versionID="a85b478468fac1865989eec80a5673bf">
  <xsd:schema xmlns:xsd="http://www.w3.org/2001/XMLSchema" xmlns:xs="http://www.w3.org/2001/XMLSchema" xmlns:p="http://schemas.microsoft.com/office/2006/metadata/properties" xmlns:ns1="http://schemas.microsoft.com/sharepoint/v3" xmlns:ns2="7d216e68-90a0-4507-8ab8-8b320215781f" xmlns:ns3="e829297f-d32e-450d-b939-1e0e34293d35" targetNamespace="http://schemas.microsoft.com/office/2006/metadata/properties" ma:root="true" ma:fieldsID="50ee212d3f4e68a26f05aba55a00aa15" ns1:_="" ns2:_="" ns3:_="">
    <xsd:import namespace="http://schemas.microsoft.com/sharepoint/v3"/>
    <xsd:import namespace="7d216e68-90a0-4507-8ab8-8b320215781f"/>
    <xsd:import namespace="e829297f-d32e-450d-b939-1e0e34293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216e68-90a0-4507-8ab8-8b32021578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9297f-d32e-450d-b939-1e0e34293d3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C6F9F2-1A17-4181-914E-702D5E68E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716405-3FB3-4163-A354-592F074240F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d216e68-90a0-4507-8ab8-8b320215781f"/>
    <ds:schemaRef ds:uri="e829297f-d32e-450d-b939-1e0e34293d35"/>
  </ds:schemaRefs>
</ds:datastoreItem>
</file>

<file path=customXml/itemProps3.xml><?xml version="1.0" encoding="utf-8"?>
<ds:datastoreItem xmlns:ds="http://schemas.openxmlformats.org/officeDocument/2006/customXml" ds:itemID="{58973BFD-3755-42DA-974B-5E9678E4D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d216e68-90a0-4507-8ab8-8b320215781f"/>
    <ds:schemaRef ds:uri="e829297f-d32e-450d-b939-1e0e34293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54eecc5-e26c-4620-b240-5a8bb326c33d}" enabled="1" method="Standar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SM Pay</vt:lpstr>
      <vt:lpstr>Daily Pay Table 2026</vt:lpstr>
      <vt:lpstr>Pay Table 2026</vt:lpstr>
      <vt:lpstr>Non-Locality BAH 2026</vt:lpstr>
      <vt:lpstr>Daily Non-Locality BAH 2026</vt:lpstr>
      <vt:lpstr>BAS &amp; PER DIEM</vt:lpstr>
      <vt:lpstr>Misc Tables</vt:lpstr>
    </vt:vector>
  </TitlesOfParts>
  <Manager/>
  <Company>US Army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Garcia, Roberto E 1LT</dc:creator>
  <cp:keywords/>
  <dc:description/>
  <cp:lastModifiedBy>Knudson, George W SSG USARMY NG TXARNG (USA)</cp:lastModifiedBy>
  <cp:revision/>
  <dcterms:created xsi:type="dcterms:W3CDTF">2021-12-27T00:51:21Z</dcterms:created>
  <dcterms:modified xsi:type="dcterms:W3CDTF">2026-01-27T16:44:02Z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0x010100057BE542449C8344A691E17390B05A45</vt:lpwstr>
  </property>
  <property fmtid="{D5CDD505-2E9C-101B-9397-08002B2CF9AE}" pid="3" name="MediaServiceImageTags">
    <vt:lpwstr/>
  </property>
</Properties>
</file>