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armyeitaas.sharepoint-mil.us/teams/TXARNG-JFHQ-J1-OLSPay/Shared Documents/OLS Pay/1. OLS Task Force Pay Support Products/Pay Issues/Pay Issues Calculators/2025 APR-AUG/"/>
    </mc:Choice>
  </mc:AlternateContent>
  <xr:revisionPtr revIDLastSave="994" documentId="8_{BDA6C1C3-2912-46CD-85DA-0EB255BDBE18}" xr6:coauthVersionLast="47" xr6:coauthVersionMax="47" xr10:uidLastSave="{FE861394-8B75-48F1-A794-3DD4B865D175}"/>
  <bookViews>
    <workbookView xWindow="-103" yWindow="34" windowWidth="33120" windowHeight="17863" tabRatio="705" xr2:uid="{00000000-000D-0000-FFFF-FFFF00000000}"/>
  </bookViews>
  <sheets>
    <sheet name="SM Pay" sheetId="6" r:id="rId1"/>
    <sheet name="Daily Pay Table 2025" sheetId="2" r:id="rId2"/>
    <sheet name="Pay Table 2025" sheetId="1" r:id="rId3"/>
    <sheet name="Non-Locality BAH CY2025" sheetId="3" r:id="rId4"/>
    <sheet name="Daily Non-Locality BAH CY2025" sheetId="4" r:id="rId5"/>
    <sheet name="BAS &amp; PER DIEM" sheetId="5" r:id="rId6"/>
    <sheet name="Misc Tables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6" l="1"/>
  <c r="C25" i="4" l="1"/>
  <c r="C26" i="4"/>
  <c r="C27" i="4"/>
  <c r="C28" i="4"/>
  <c r="B25" i="4"/>
  <c r="B26" i="4"/>
  <c r="B27" i="4"/>
  <c r="B28" i="4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I3" i="6" l="1"/>
  <c r="H3" i="6"/>
  <c r="C24" i="4"/>
  <c r="B24" i="4"/>
  <c r="C23" i="4"/>
  <c r="G3" i="6" s="1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3" i="4"/>
  <c r="B3" i="4"/>
  <c r="C2" i="4"/>
  <c r="B2" i="4"/>
  <c r="I23" i="6"/>
  <c r="G23" i="6"/>
  <c r="F23" i="6"/>
  <c r="E23" i="6"/>
  <c r="C10" i="6"/>
  <c r="J23" i="6" s="1"/>
  <c r="F3" i="6"/>
  <c r="N4" i="6"/>
  <c r="N3" i="6" s="1"/>
  <c r="M4" i="6"/>
  <c r="M3" i="6" s="1"/>
  <c r="L4" i="6"/>
  <c r="L3" i="6" s="1"/>
  <c r="K4" i="6"/>
  <c r="K3" i="6" s="1"/>
  <c r="O3" i="6"/>
  <c r="O4" i="6" s="1"/>
  <c r="J3" i="6" l="1"/>
  <c r="P3" i="6" s="1"/>
  <c r="G7" i="6"/>
  <c r="H4" i="6"/>
  <c r="I4" i="6"/>
  <c r="G4" i="6"/>
  <c r="F4" i="6"/>
  <c r="G8" i="6" l="1"/>
  <c r="K8" i="6" s="1"/>
  <c r="J4" i="6"/>
  <c r="F8" i="6" s="1"/>
  <c r="K9" i="6" s="1"/>
  <c r="F7" i="6"/>
  <c r="P4" i="6" l="1"/>
  <c r="K7" i="6" s="1"/>
  <c r="K11" i="6"/>
  <c r="K10" i="6"/>
  <c r="K12" i="6" l="1"/>
  <c r="K1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Garcia, Roberto E 1LT</author>
  </authors>
  <commentList>
    <comment ref="F3" authorId="0" shapeId="0" xr:uid="{961B6D77-FE66-462B-BD40-7780C62DA58C}">
      <text>
        <r>
          <rPr>
            <b/>
            <sz val="9"/>
            <color indexed="81"/>
            <rFont val="Tahoma"/>
            <family val="2"/>
          </rPr>
          <t>Garcia, Roberto E 1LT:</t>
        </r>
        <r>
          <rPr>
            <sz val="9"/>
            <color indexed="81"/>
            <rFont val="Tahoma"/>
            <family val="2"/>
          </rPr>
          <t xml:space="preserve">
Daily Base Pay based on Grade &amp; TIS. (Taxable)</t>
        </r>
      </text>
    </comment>
    <comment ref="G3" authorId="0" shapeId="0" xr:uid="{7654D0C7-13EE-429B-9BDA-AC98EB9B21CF}">
      <text>
        <r>
          <rPr>
            <b/>
            <sz val="9"/>
            <color indexed="81"/>
            <rFont val="Tahoma"/>
            <family val="2"/>
          </rPr>
          <t>Garcia, Roberto E 1LT:</t>
        </r>
        <r>
          <rPr>
            <sz val="9"/>
            <color indexed="81"/>
            <rFont val="Tahoma"/>
            <family val="2"/>
          </rPr>
          <t xml:space="preserve">
Non-Locality BAH rate based on Grade and Marital Status/No. of Dep. (Non-Taxable)</t>
        </r>
      </text>
    </comment>
    <comment ref="H3" authorId="0" shapeId="0" xr:uid="{0153DC0C-5132-42EB-8067-A0DDBA3B95C9}">
      <text>
        <r>
          <rPr>
            <b/>
            <sz val="9"/>
            <color indexed="81"/>
            <rFont val="Tahoma"/>
            <family val="2"/>
          </rPr>
          <t>Garcia, Roberto E 1LT:</t>
        </r>
        <r>
          <rPr>
            <sz val="9"/>
            <color indexed="81"/>
            <rFont val="Tahoma"/>
            <family val="2"/>
          </rPr>
          <t xml:space="preserve">
Based on Enlisted or Officer grade. (Non-Taxable)</t>
        </r>
      </text>
    </comment>
    <comment ref="I3" authorId="0" shapeId="0" xr:uid="{92DE88D2-82AC-47EF-8A12-14DBF3DF1120}">
      <text>
        <r>
          <rPr>
            <b/>
            <sz val="9"/>
            <color indexed="81"/>
            <rFont val="Tahoma"/>
            <family val="2"/>
          </rPr>
          <t>Garcia, Roberto E 1LT:</t>
        </r>
        <r>
          <rPr>
            <sz val="9"/>
            <color indexed="81"/>
            <rFont val="Tahoma"/>
            <family val="2"/>
          </rPr>
          <t xml:space="preserve">
Per Diem of $59 per day. (Non-Taxable)</t>
        </r>
      </text>
    </comment>
    <comment ref="J3" authorId="0" shapeId="0" xr:uid="{6434C696-3650-473E-8FEC-BED2CB23EA3B}">
      <text>
        <r>
          <rPr>
            <b/>
            <sz val="9"/>
            <color indexed="81"/>
            <rFont val="Tahoma"/>
            <family val="2"/>
          </rPr>
          <t>Garcia, Roberto E 1LT:</t>
        </r>
        <r>
          <rPr>
            <sz val="9"/>
            <color indexed="81"/>
            <rFont val="Tahoma"/>
            <family val="2"/>
          </rPr>
          <t xml:space="preserve">
Addition to Base Pay to attain minimum pay on mission. (Taxable)</t>
        </r>
      </text>
    </comment>
    <comment ref="K3" authorId="0" shapeId="0" xr:uid="{EA7D2D06-F39B-441A-A950-41EF0CBDB3F1}">
      <text>
        <r>
          <rPr>
            <b/>
            <sz val="9"/>
            <color indexed="81"/>
            <rFont val="Tahoma"/>
            <family val="2"/>
          </rPr>
          <t>Garcia, Roberto E 1LT:</t>
        </r>
        <r>
          <rPr>
            <sz val="9"/>
            <color indexed="81"/>
            <rFont val="Tahoma"/>
            <family val="2"/>
          </rPr>
          <t xml:space="preserve">
Hardship Duty Pay of $500/month added to paycheck. Not prorated. (Taxable)</t>
        </r>
      </text>
    </comment>
    <comment ref="L3" authorId="0" shapeId="0" xr:uid="{F351371A-6100-4FDB-B037-211DE3644CF8}">
      <text>
        <r>
          <rPr>
            <b/>
            <sz val="9"/>
            <color indexed="81"/>
            <rFont val="Tahoma"/>
            <family val="2"/>
          </rPr>
          <t>Garcia, Roberto E 1LT:</t>
        </r>
        <r>
          <rPr>
            <sz val="9"/>
            <color indexed="81"/>
            <rFont val="Tahoma"/>
            <family val="2"/>
          </rPr>
          <t xml:space="preserve">
Imminent Danger Pay of $225/month added to paycheck. Not prorated. (Taxable)</t>
        </r>
      </text>
    </comment>
    <comment ref="M3" authorId="0" shapeId="0" xr:uid="{C38BB499-EC67-42CD-8DE0-7DABC696B078}">
      <text>
        <r>
          <rPr>
            <b/>
            <sz val="9"/>
            <color indexed="81"/>
            <rFont val="Tahoma"/>
            <family val="2"/>
          </rPr>
          <t>Garcia, Roberto E 1LT:</t>
        </r>
        <r>
          <rPr>
            <sz val="9"/>
            <color indexed="81"/>
            <rFont val="Tahoma"/>
            <family val="2"/>
          </rPr>
          <t xml:space="preserve">
High Deployment Allowance of $1000/month added to paycheck. Not prorated. (Taxable)</t>
        </r>
      </text>
    </comment>
    <comment ref="N3" authorId="0" shapeId="0" xr:uid="{AC77A9B9-0569-4258-926B-DA92623FF4D8}">
      <text>
        <r>
          <rPr>
            <b/>
            <sz val="9"/>
            <color indexed="81"/>
            <rFont val="Tahoma"/>
            <family val="2"/>
          </rPr>
          <t>Garcia, Roberto E 1LT:</t>
        </r>
        <r>
          <rPr>
            <sz val="9"/>
            <color indexed="81"/>
            <rFont val="Tahoma"/>
            <family val="2"/>
          </rPr>
          <t xml:space="preserve">
Medical Board Certified Pay of $500/month added to paycheck. Not prorated. (Taxable)</t>
        </r>
      </text>
    </comment>
    <comment ref="O3" authorId="0" shapeId="0" xr:uid="{74B2C513-F8FF-4824-AD78-50A319E4C29C}">
      <text>
        <r>
          <rPr>
            <b/>
            <sz val="9"/>
            <color indexed="81"/>
            <rFont val="Tahoma"/>
            <family val="2"/>
          </rPr>
          <t>Garcia, Roberto E 1LT:</t>
        </r>
        <r>
          <rPr>
            <sz val="9"/>
            <color indexed="81"/>
            <rFont val="Tahoma"/>
            <family val="2"/>
          </rPr>
          <t xml:space="preserve">
Flight and Flight Crew Pay of $33/day added to paycheck. Prorated. (Taxable)</t>
        </r>
      </text>
    </comment>
    <comment ref="P3" authorId="0" shapeId="0" xr:uid="{C0315598-0EC0-4728-A907-EB052B6679B9}">
      <text>
        <r>
          <rPr>
            <b/>
            <sz val="9"/>
            <color indexed="81"/>
            <rFont val="Tahoma"/>
            <family val="2"/>
          </rPr>
          <t>Garcia, Roberto E 1LT:</t>
        </r>
        <r>
          <rPr>
            <sz val="9"/>
            <color indexed="81"/>
            <rFont val="Tahoma"/>
            <family val="2"/>
          </rPr>
          <t xml:space="preserve">
Daily Rate for selected date range. Includes prorated amounts based on the number of days in period.</t>
        </r>
      </text>
    </comment>
  </commentList>
</comments>
</file>

<file path=xl/sharedStrings.xml><?xml version="1.0" encoding="utf-8"?>
<sst xmlns="http://schemas.openxmlformats.org/spreadsheetml/2006/main" count="331" uniqueCount="109">
  <si>
    <t>SM Information</t>
  </si>
  <si>
    <t>Base Pay</t>
  </si>
  <si>
    <t>BAH</t>
  </si>
  <si>
    <t>BAS</t>
  </si>
  <si>
    <t>Per Diem</t>
  </si>
  <si>
    <t>Adjust Minimum Income</t>
  </si>
  <si>
    <t>HDP</t>
  </si>
  <si>
    <t>IDP</t>
  </si>
  <si>
    <t>HDA</t>
  </si>
  <si>
    <t>MBCP</t>
  </si>
  <si>
    <t>Aviation Pay</t>
  </si>
  <si>
    <t>Total</t>
  </si>
  <si>
    <t>Grade</t>
  </si>
  <si>
    <t>E-4</t>
  </si>
  <si>
    <t>Daily</t>
  </si>
  <si>
    <t>Time In Service</t>
  </si>
  <si>
    <t>Pay Period</t>
  </si>
  <si>
    <t>Table Time</t>
  </si>
  <si>
    <t>Marital Status</t>
  </si>
  <si>
    <t>Married</t>
  </si>
  <si>
    <t>Taxable Income
(State Active Duty 90 Days)</t>
  </si>
  <si>
    <t>Non-Taxable Income
(State Active Duty Allowances)</t>
  </si>
  <si>
    <t>SM Pay Period Info</t>
  </si>
  <si>
    <t>No. of Dependents</t>
  </si>
  <si>
    <t>Gross Income</t>
  </si>
  <si>
    <t>Date Period Start</t>
  </si>
  <si>
    <t>Non Taxable Income</t>
  </si>
  <si>
    <t>Date Period End</t>
  </si>
  <si>
    <t>Taxable Income</t>
  </si>
  <si>
    <t>Total Days Period</t>
  </si>
  <si>
    <t>Federal Income Tax</t>
  </si>
  <si>
    <t>Include HDP</t>
  </si>
  <si>
    <t>No</t>
  </si>
  <si>
    <t>FICA Tax</t>
  </si>
  <si>
    <t>Include IDP</t>
  </si>
  <si>
    <t>Total Taxed</t>
  </si>
  <si>
    <t>Include HDA</t>
  </si>
  <si>
    <t>Net Income</t>
  </si>
  <si>
    <t>Include MBCP</t>
  </si>
  <si>
    <t>Include AviationPay</t>
  </si>
  <si>
    <t>No. months incentives</t>
  </si>
  <si>
    <t>Check of Payroll Breakdown</t>
  </si>
  <si>
    <t>Pay Grade</t>
  </si>
  <si>
    <t>Years of Service</t>
  </si>
  <si>
    <t>M. Status/ # Dep</t>
  </si>
  <si>
    <t>Tax WH</t>
  </si>
  <si>
    <t>Enlisted Credit</t>
  </si>
  <si>
    <t>Duty Days</t>
  </si>
  <si>
    <t>Dates</t>
  </si>
  <si>
    <t>2 or less</t>
  </si>
  <si>
    <t>Over 2</t>
  </si>
  <si>
    <t>Over 3</t>
  </si>
  <si>
    <t>Over 4</t>
  </si>
  <si>
    <t>Over 6</t>
  </si>
  <si>
    <t>Over 8</t>
  </si>
  <si>
    <t>Over 10</t>
  </si>
  <si>
    <t>Over 12</t>
  </si>
  <si>
    <t>Over 14</t>
  </si>
  <si>
    <t>Over 16</t>
  </si>
  <si>
    <t>Over 18</t>
  </si>
  <si>
    <t>Over 20</t>
  </si>
  <si>
    <t>Over 22</t>
  </si>
  <si>
    <t>Over 24</t>
  </si>
  <si>
    <t>Over 26</t>
  </si>
  <si>
    <t>Over 28</t>
  </si>
  <si>
    <t>Over 30</t>
  </si>
  <si>
    <t>Over 32</t>
  </si>
  <si>
    <t>Over 34</t>
  </si>
  <si>
    <t>Over 36</t>
  </si>
  <si>
    <t>Over 38</t>
  </si>
  <si>
    <t>Over 40</t>
  </si>
  <si>
    <t>O-10</t>
  </si>
  <si>
    <t>O-9</t>
  </si>
  <si>
    <t>O-8</t>
  </si>
  <si>
    <t>O-7</t>
  </si>
  <si>
    <t>O-6</t>
  </si>
  <si>
    <t>O-5</t>
  </si>
  <si>
    <t>O-4</t>
  </si>
  <si>
    <t>O-3</t>
  </si>
  <si>
    <t>O-2</t>
  </si>
  <si>
    <t>O-1</t>
  </si>
  <si>
    <t>O-3E</t>
  </si>
  <si>
    <t>O-2E</t>
  </si>
  <si>
    <t>O-1E</t>
  </si>
  <si>
    <t>W-5</t>
  </si>
  <si>
    <t>W-4</t>
  </si>
  <si>
    <t>W-3</t>
  </si>
  <si>
    <t>W-2</t>
  </si>
  <si>
    <t>W-1</t>
  </si>
  <si>
    <t>E-9</t>
  </si>
  <si>
    <t>E-8</t>
  </si>
  <si>
    <t>E-7</t>
  </si>
  <si>
    <t>E-6</t>
  </si>
  <si>
    <t>E-5</t>
  </si>
  <si>
    <t>E-3</t>
  </si>
  <si>
    <t>E-2</t>
  </si>
  <si>
    <t>E-1</t>
  </si>
  <si>
    <t/>
  </si>
  <si>
    <t>BAH Without Dependents</t>
  </si>
  <si>
    <t>BAH With Dependents</t>
  </si>
  <si>
    <t>BAS Rate Monthly</t>
  </si>
  <si>
    <t>Officers</t>
  </si>
  <si>
    <t>Enlisted</t>
  </si>
  <si>
    <t>BAS Rate Daily</t>
  </si>
  <si>
    <t>Yes</t>
  </si>
  <si>
    <t>Single</t>
  </si>
  <si>
    <t>Divorced</t>
  </si>
  <si>
    <t>Pay Table SEP-DEC 2025</t>
  </si>
  <si>
    <t>Pay Table 1 APR - 31 DEC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</si>
</sst>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44" fontId="0" fillId="0" borderId="0" xfId="1" applyFont="1"/>
    <xf numFmtId="164" fontId="0" fillId="0" borderId="0" xfId="1" applyNumberFormat="1" applyFont="1"/>
    <xf numFmtId="164" fontId="0" fillId="0" borderId="0" xfId="0" applyNumberFormat="1"/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14" fontId="0" fillId="3" borderId="10" xfId="0" applyNumberFormat="1" applyFill="1" applyBorder="1" applyAlignment="1" applyProtection="1">
      <alignment horizontal="center" vertical="center"/>
      <protection locked="0"/>
    </xf>
    <xf numFmtId="10" fontId="0" fillId="3" borderId="10" xfId="2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164" fontId="0" fillId="0" borderId="0" xfId="1" applyNumberFormat="1" applyFont="1" applyFill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2" fillId="4" borderId="20" xfId="0" applyFont="1" applyFill="1" applyBorder="1" applyAlignment="1">
      <alignment horizontal="left" vertical="center"/>
    </xf>
    <xf numFmtId="164" fontId="0" fillId="0" borderId="2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164" fontId="2" fillId="0" borderId="22" xfId="0" applyNumberFormat="1" applyFont="1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0" fontId="0" fillId="5" borderId="11" xfId="2" applyNumberFormat="1" applyFont="1" applyFill="1" applyBorder="1" applyAlignment="1" applyProtection="1">
      <alignment horizontal="center" vertical="center"/>
    </xf>
    <xf numFmtId="44" fontId="0" fillId="6" borderId="26" xfId="1" applyFont="1" applyFill="1" applyBorder="1" applyAlignment="1">
      <alignment horizontal="left"/>
    </xf>
    <xf numFmtId="44" fontId="0" fillId="6" borderId="27" xfId="1" applyFont="1" applyFill="1" applyBorder="1" applyAlignment="1">
      <alignment horizontal="left"/>
    </xf>
    <xf numFmtId="44" fontId="0" fillId="0" borderId="26" xfId="1" applyFont="1" applyBorder="1"/>
    <xf numFmtId="44" fontId="0" fillId="6" borderId="26" xfId="1" applyFont="1" applyFill="1" applyBorder="1"/>
    <xf numFmtId="44" fontId="0" fillId="6" borderId="27" xfId="1" applyFont="1" applyFill="1" applyBorder="1"/>
    <xf numFmtId="44" fontId="0" fillId="5" borderId="26" xfId="1" applyFont="1" applyFill="1" applyBorder="1"/>
    <xf numFmtId="44" fontId="0" fillId="5" borderId="27" xfId="1" applyFont="1" applyFill="1" applyBorder="1"/>
    <xf numFmtId="44" fontId="0" fillId="5" borderId="26" xfId="1" applyFont="1" applyFill="1" applyBorder="1" applyAlignment="1">
      <alignment horizontal="left"/>
    </xf>
    <xf numFmtId="44" fontId="0" fillId="5" borderId="27" xfId="1" applyFont="1" applyFill="1" applyBorder="1" applyAlignment="1">
      <alignment horizontal="left"/>
    </xf>
    <xf numFmtId="164" fontId="6" fillId="0" borderId="0" xfId="1" applyNumberFormat="1" applyFont="1" applyFill="1"/>
    <xf numFmtId="0" fontId="6" fillId="0" borderId="0" xfId="1" applyNumberFormat="1" applyFont="1" applyFill="1"/>
    <xf numFmtId="44" fontId="6" fillId="0" borderId="0" xfId="1" applyNumberFormat="1" applyFont="1" applyFill="1"/>
    <xf numFmtId="44" fontId="0" fillId="0" borderId="0" xfId="1" applyNumberFormat="1" applyFont="1" applyFill="1"/>
    <xf numFmtId="44" fontId="1" fillId="0" borderId="0" xfId="1" applyNumberFormat="1" applyFont="1" applyFill="1"/>
    <xf numFmtId="0" fontId="1" fillId="0" borderId="0" xfId="1" applyNumberFormat="1" applyFont="1" applyFill="1"/>
    <xf numFmtId="164" fontId="1" fillId="0" borderId="0" xfId="1" applyNumberFormat="1" applyFont="1" applyFill="1"/>
    <xf numFmtId="17" fontId="0" fillId="0" borderId="0" xfId="0" applyNumberFormat="1"/>
    <xf numFmtId="0" fontId="0" fillId="0" borderId="0" xfId="0" applyFill="1"/>
    <xf numFmtId="44" fontId="0" fillId="0" borderId="26" xfId="1" applyFont="1" applyFill="1" applyBorder="1" applyAlignment="1">
      <alignment horizontal="left"/>
    </xf>
    <xf numFmtId="44" fontId="0" fillId="0" borderId="0" xfId="1" applyNumberFormat="1" applyFont="1"/>
    <xf numFmtId="44" fontId="0" fillId="0" borderId="26" xfId="1" applyFont="1" applyFill="1" applyBorder="1"/>
    <xf numFmtId="44" fontId="0" fillId="0" borderId="27" xfId="1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P23"/>
  <sheetViews>
    <sheetView tabSelected="1" zoomScale="110" zoomScaleNormal="110" workbookViewId="0"/>
  </sheetViews>
  <sheetFormatPr defaultRowHeight="14.6" x14ac:dyDescent="0.4"/>
  <cols>
    <col min="1" max="1" width="9.15234375" style="10"/>
    <col min="2" max="2" width="21.15234375" style="10" bestFit="1" customWidth="1"/>
    <col min="3" max="3" width="17.3828125" style="10" customWidth="1"/>
    <col min="4" max="4" width="15" style="10" bestFit="1" customWidth="1"/>
    <col min="5" max="5" width="15.53515625" style="10" bestFit="1" customWidth="1"/>
    <col min="6" max="6" width="24.69140625" style="10" customWidth="1"/>
    <col min="7" max="7" width="28.69140625" style="10" customWidth="1"/>
    <col min="8" max="8" width="10.53515625" style="10" bestFit="1" customWidth="1"/>
    <col min="9" max="9" width="14.3828125" style="10" customWidth="1"/>
    <col min="10" max="10" width="23.3046875" style="10" bestFit="1" customWidth="1"/>
    <col min="11" max="11" width="12.53515625" style="10" customWidth="1"/>
    <col min="12" max="12" width="10.53515625" bestFit="1" customWidth="1"/>
    <col min="13" max="13" width="11.53515625" bestFit="1" customWidth="1"/>
    <col min="15" max="15" width="12" bestFit="1" customWidth="1"/>
    <col min="16" max="16" width="12.3828125" bestFit="1" customWidth="1"/>
  </cols>
  <sheetData>
    <row r="1" spans="2:16" ht="15" thickBot="1" x14ac:dyDescent="0.45"/>
    <row r="2" spans="2:16" ht="15" thickBot="1" x14ac:dyDescent="0.45">
      <c r="B2" s="68" t="s">
        <v>0</v>
      </c>
      <c r="C2" s="69"/>
      <c r="E2" s="11"/>
      <c r="F2" s="65" t="s">
        <v>1</v>
      </c>
      <c r="G2" s="67" t="s">
        <v>2</v>
      </c>
      <c r="H2" s="67" t="s">
        <v>3</v>
      </c>
      <c r="I2" s="67" t="s">
        <v>4</v>
      </c>
      <c r="J2" s="67" t="s">
        <v>5</v>
      </c>
      <c r="K2" s="67" t="s">
        <v>6</v>
      </c>
      <c r="L2" s="67" t="s">
        <v>7</v>
      </c>
      <c r="M2" s="67" t="s">
        <v>8</v>
      </c>
      <c r="N2" s="67" t="s">
        <v>9</v>
      </c>
      <c r="O2" s="67" t="s">
        <v>10</v>
      </c>
      <c r="P2" s="66" t="s">
        <v>11</v>
      </c>
    </row>
    <row r="3" spans="2:16" x14ac:dyDescent="0.4">
      <c r="B3" s="12" t="s">
        <v>12</v>
      </c>
      <c r="C3" s="4" t="s">
        <v>13</v>
      </c>
      <c r="E3" s="13" t="s">
        <v>14</v>
      </c>
      <c r="F3" s="14">
        <f>IF(OR(C3="",C4=""),"",IF(C5='Daily Pay Table 2025'!B2,VLOOKUP(C3,'Daily Pay Table 2025'!A:W,2,FALSE),IF(C5='Daily Pay Table 2025'!C2,VLOOKUP(C3,'Daily Pay Table 2025'!A:W,3,FALSE),IF(C5='Daily Pay Table 2025'!D2,VLOOKUP(C3,'Daily Pay Table 2025'!A:W,4,FALSE),IF(C5='Daily Pay Table 2025'!E2,VLOOKUP(C3,'Daily Pay Table 2025'!A:W,5,FALSE),IF(C5='Daily Pay Table 2025'!F2,VLOOKUP(C3,'Daily Pay Table 2025'!A:W,6,FALSE),IF(C5='Daily Pay Table 2025'!G2,VLOOKUP(C3,'Daily Pay Table 2025'!A:W,7,FALSE),IF(C5='Daily Pay Table 2025'!H2,VLOOKUP(C3,'Daily Pay Table 2025'!A:W,8,FALSE),IF(C5='Daily Pay Table 2025'!I2,VLOOKUP(C3,'Daily Pay Table 2025'!A:W,9,FALSE),IF(C5='Daily Pay Table 2025'!J2,VLOOKUP(C3,'Daily Pay Table 2025'!A:W,10,FALSE),IF(C5='Daily Pay Table 2025'!K2,VLOOKUP(C3,'Daily Pay Table 2025'!A:W,11,FALSE),IF(C5='Daily Pay Table 2025'!L2,VLOOKUP(C3,'Daily Pay Table 2025'!A:W,12,FALSE),IF(C5='Daily Pay Table 2025'!M2,VLOOKUP(C3,'Daily Pay Table 2025'!A:W,13,FALSE),IF(C5='Daily Pay Table 2025'!N2,VLOOKUP(C3,'Daily Pay Table 2025'!A:W,14,FALSE),IF(C5='Daily Pay Table 2025'!O2,VLOOKUP(C3,'Daily Pay Table 2025'!A:W,15,FALSE),IF(C5='Daily Pay Table 2025'!P2,VLOOKUP(C3,'Daily Pay Table 2025'!A:W,16,FALSE),IF(C5='Daily Pay Table 2025'!Q2,VLOOKUP(C3,'Daily Pay Table 2025'!A:W,17,FALSE),IF(C5='Daily Pay Table 2025'!R2,VLOOKUP(C3,'Daily Pay Table 2025'!A:W,18,FALSE),IF(C5='Daily Pay Table 2025'!S2,VLOOKUP(C3,'Daily Pay Table 2025'!A:W,19,FALSE),IF(C5='Daily Pay Table 2025'!T2,VLOOKUP(C3,'Daily Pay Table 2025'!A:W,20,FALSE),IF(C5='Daily Pay Table 2025'!U2,VLOOKUP(C3,'Daily Pay Table 2025'!A:W,21,FALSE),IF(C5='Daily Pay Table 2025'!V2,VLOOKUP(C3,'Daily Pay Table 2025'!A:W,22,FALSE),IF(C5='Daily Pay Table 2025'!W2,VLOOKUP(C3,'Daily Pay Table 2025'!A:W,23,FALSE))))))))))))))))))))))))</f>
        <v>139.19</v>
      </c>
      <c r="G3" s="15">
        <f>IF(C7="","",IF(C7=0,VLOOKUP(C3,'Daily Non-Locality BAH CY2025'!A:C,2,FALSE),IF(C7&gt;0,VLOOKUP(C3,'Daily Non-Locality BAH CY2025'!A:C,3,FALSE))))</f>
        <v>39.01</v>
      </c>
      <c r="H3" s="15">
        <f>IF(LEFT(C3,1)="E",'BAS &amp; PER DIEM'!C6,'BAS &amp; PER DIEM'!B6)</f>
        <v>15.525666666666666</v>
      </c>
      <c r="I3" s="15">
        <f>IF(OR(C3="",C4=""),"",'BAS &amp; PER DIEM'!G3)</f>
        <v>68</v>
      </c>
      <c r="J3" s="15">
        <f>IF(SUM(F3:H3)&lt;173.67,173.67-SUM(F3:H3),0)</f>
        <v>0</v>
      </c>
      <c r="K3" s="15">
        <f>K4/($C$9-$C$8+1)</f>
        <v>0</v>
      </c>
      <c r="L3" s="15">
        <f t="shared" ref="L3:N3" si="0">L4/($C$9-$C$8+1)</f>
        <v>0</v>
      </c>
      <c r="M3" s="15">
        <f t="shared" si="0"/>
        <v>0</v>
      </c>
      <c r="N3" s="15">
        <f t="shared" si="0"/>
        <v>0</v>
      </c>
      <c r="O3" s="15">
        <f>IF(C15="Yes",33,0)</f>
        <v>0</v>
      </c>
      <c r="P3" s="16">
        <f>SUM(F3:O3)</f>
        <v>261.72566666666665</v>
      </c>
    </row>
    <row r="4" spans="2:16" ht="15" thickBot="1" x14ac:dyDescent="0.45">
      <c r="B4" s="17" t="s">
        <v>15</v>
      </c>
      <c r="C4" s="5">
        <v>6</v>
      </c>
      <c r="E4" s="18" t="s">
        <v>16</v>
      </c>
      <c r="F4" s="19">
        <f>IF($C$10="","",F3*$C$10)</f>
        <v>16981.18</v>
      </c>
      <c r="G4" s="20">
        <f>IF($C$10="","",G3*$C$10)</f>
        <v>4759.2199999999993</v>
      </c>
      <c r="H4" s="20">
        <f>IF($C$10="","",H3*$C$10)</f>
        <v>1894.1313333333333</v>
      </c>
      <c r="I4" s="20">
        <f>IF($C$10="","",I3*$C$10)</f>
        <v>8296</v>
      </c>
      <c r="J4" s="20">
        <f>IF($C$10="","",J3*$C$10)</f>
        <v>0</v>
      </c>
      <c r="K4" s="20">
        <f>IF(C11="Yes",500*C16,0)</f>
        <v>0</v>
      </c>
      <c r="L4" s="20">
        <f>IF(C12="Yes",225*C16,0)</f>
        <v>0</v>
      </c>
      <c r="M4" s="20">
        <f>IF(C13="Yes",1000*C16,0)</f>
        <v>0</v>
      </c>
      <c r="N4" s="20">
        <f>IF(C14="Yes",500*C16,0)</f>
        <v>0</v>
      </c>
      <c r="O4" s="20">
        <f>O3*($C$9-$C$8+1)</f>
        <v>0</v>
      </c>
      <c r="P4" s="21">
        <f>SUM(F4:O4)</f>
        <v>31930.531333333336</v>
      </c>
    </row>
    <row r="5" spans="2:16" ht="15" thickBot="1" x14ac:dyDescent="0.45">
      <c r="B5" s="17" t="s">
        <v>17</v>
      </c>
      <c r="C5" s="8" t="str">
        <f>IF(C4="","",IF(OR(C4=0,C4=1),'Daily Pay Table 2025'!B2,IF(C4=2,'Daily Pay Table 2025'!C2,IF(C4=3,'Daily Pay Table 2025'!D2,IF(OR(C4=4,C4=5),'Daily Pay Table 2025'!E2,IF(OR(C4=6,C4=7),'Daily Pay Table 2025'!F2,IF(OR(C4=8,C4=9),'Daily Pay Table 2025'!G2,IF(OR(C4=10,C4=11),'Daily Pay Table 2025'!H2,IF(OR(C4=12,C4=13),'Daily Pay Table 2025'!I2,IF(OR(C4=14,C4=15),'Daily Pay Table 2025'!J2,IF(OR(C4=16,C4=17),'Daily Pay Table 2025'!K2,IF(OR(C4=18,C4=19),'Daily Pay Table 2025'!L2,IF(OR(C4=20,C4=21),'Daily Pay Table 2025'!M2,IF(OR(C4=22,C4=23),'Daily Pay Table 2025'!N2,IF(OR(C4=24,C4=25),'Daily Pay Table 2025'!O2,IF(OR(C4=26,C4=27),'Daily Pay Table 2025'!P2,IF(OR(C4=28,C4=29),'Daily Pay Table 2025'!Q2,IF(OR(C4=30,C4=31),'Daily Pay Table 2025'!R2,IF(OR(C4=32,C4=33),'Daily Pay Table 2025'!S2,IF(OR(C4=34,C4=35),'Daily Pay Table 2025'!T2,IF(OR(C4=36,C4=37),'Daily Pay Table 2025'!U2,IF(OR(C4=38,C4=39),'Daily Pay Table 2025'!V2,IF(C4&gt;39,'Daily Pay Table 2025'!W2)))))))))))))))))))))))</f>
        <v>Over 6</v>
      </c>
      <c r="E5" s="22"/>
    </row>
    <row r="6" spans="2:16" ht="29.6" thickBot="1" x14ac:dyDescent="0.45">
      <c r="B6" s="17" t="s">
        <v>18</v>
      </c>
      <c r="C6" s="5" t="s">
        <v>19</v>
      </c>
      <c r="E6" s="23"/>
      <c r="F6" s="24" t="s">
        <v>20</v>
      </c>
      <c r="G6" s="25" t="s">
        <v>21</v>
      </c>
      <c r="J6" s="70" t="s">
        <v>22</v>
      </c>
      <c r="K6" s="71"/>
    </row>
    <row r="7" spans="2:16" x14ac:dyDescent="0.4">
      <c r="B7" s="17" t="s">
        <v>23</v>
      </c>
      <c r="C7" s="5">
        <v>1</v>
      </c>
      <c r="E7" s="13" t="s">
        <v>14</v>
      </c>
      <c r="F7" s="14">
        <f>F3+J3+K3+L3+M3+N3+O3</f>
        <v>139.19</v>
      </c>
      <c r="G7" s="26">
        <f>G3+H3+I3</f>
        <v>122.53566666666666</v>
      </c>
      <c r="J7" s="12" t="s">
        <v>24</v>
      </c>
      <c r="K7" s="27">
        <f>P4</f>
        <v>31930.531333333336</v>
      </c>
    </row>
    <row r="8" spans="2:16" ht="15" thickBot="1" x14ac:dyDescent="0.45">
      <c r="B8" s="17" t="s">
        <v>25</v>
      </c>
      <c r="C8" s="6">
        <v>45901</v>
      </c>
      <c r="E8" s="18" t="s">
        <v>16</v>
      </c>
      <c r="F8" s="28">
        <f>F4+J4+K4+L4+M4+N4+O4</f>
        <v>16981.18</v>
      </c>
      <c r="G8" s="29">
        <f>G4+H4+I4</f>
        <v>14949.351333333332</v>
      </c>
      <c r="J8" s="17" t="s">
        <v>26</v>
      </c>
      <c r="K8" s="30">
        <f>G8</f>
        <v>14949.351333333332</v>
      </c>
    </row>
    <row r="9" spans="2:16" x14ac:dyDescent="0.4">
      <c r="B9" s="17" t="s">
        <v>27</v>
      </c>
      <c r="C9" s="6">
        <v>46022</v>
      </c>
      <c r="J9" s="17" t="s">
        <v>28</v>
      </c>
      <c r="K9" s="30">
        <f>F8</f>
        <v>16981.18</v>
      </c>
    </row>
    <row r="10" spans="2:16" x14ac:dyDescent="0.4">
      <c r="B10" s="17" t="s">
        <v>29</v>
      </c>
      <c r="C10" s="8">
        <f>IF(OR(C8="",C9=""),"",(C9-C8)+1)</f>
        <v>122</v>
      </c>
      <c r="J10" s="17" t="s">
        <v>30</v>
      </c>
      <c r="K10" s="30">
        <f>K9*C17</f>
        <v>1698.1180000000002</v>
      </c>
    </row>
    <row r="11" spans="2:16" x14ac:dyDescent="0.4">
      <c r="B11" s="17" t="s">
        <v>31</v>
      </c>
      <c r="C11" s="5" t="s">
        <v>32</v>
      </c>
      <c r="J11" s="17" t="s">
        <v>33</v>
      </c>
      <c r="K11" s="30">
        <f>K9*C18</f>
        <v>1299.0602699999999</v>
      </c>
    </row>
    <row r="12" spans="2:16" ht="15" thickBot="1" x14ac:dyDescent="0.45">
      <c r="B12" s="17" t="s">
        <v>34</v>
      </c>
      <c r="C12" s="5" t="s">
        <v>32</v>
      </c>
      <c r="J12" s="31" t="s">
        <v>35</v>
      </c>
      <c r="K12" s="32">
        <f>K10+K11</f>
        <v>2997.1782700000003</v>
      </c>
    </row>
    <row r="13" spans="2:16" ht="15" thickBot="1" x14ac:dyDescent="0.45">
      <c r="B13" s="17" t="s">
        <v>36</v>
      </c>
      <c r="C13" s="5" t="s">
        <v>32</v>
      </c>
      <c r="J13" s="33" t="s">
        <v>37</v>
      </c>
      <c r="K13" s="34">
        <f>K7-K12</f>
        <v>28933.353063333336</v>
      </c>
    </row>
    <row r="14" spans="2:16" x14ac:dyDescent="0.4">
      <c r="B14" s="17" t="s">
        <v>38</v>
      </c>
      <c r="C14" s="5" t="s">
        <v>32</v>
      </c>
    </row>
    <row r="15" spans="2:16" x14ac:dyDescent="0.4">
      <c r="B15" s="17" t="s">
        <v>39</v>
      </c>
      <c r="C15" s="5" t="s">
        <v>32</v>
      </c>
    </row>
    <row r="16" spans="2:16" x14ac:dyDescent="0.4">
      <c r="B16" s="17" t="s">
        <v>40</v>
      </c>
      <c r="C16" s="5">
        <v>1</v>
      </c>
    </row>
    <row r="17" spans="2:11" x14ac:dyDescent="0.4">
      <c r="B17" s="17" t="s">
        <v>30</v>
      </c>
      <c r="C17" s="7">
        <v>0.1</v>
      </c>
    </row>
    <row r="18" spans="2:11" ht="15" thickBot="1" x14ac:dyDescent="0.45">
      <c r="B18" s="35" t="s">
        <v>33</v>
      </c>
      <c r="C18" s="42">
        <v>7.6499999999999999E-2</v>
      </c>
    </row>
    <row r="20" spans="2:11" ht="15" thickBot="1" x14ac:dyDescent="0.45"/>
    <row r="21" spans="2:11" ht="15" thickBot="1" x14ac:dyDescent="0.45">
      <c r="E21" s="68" t="s">
        <v>41</v>
      </c>
      <c r="F21" s="72"/>
      <c r="G21" s="72"/>
      <c r="H21" s="72"/>
      <c r="I21" s="72"/>
      <c r="J21" s="72"/>
      <c r="K21" s="69"/>
    </row>
    <row r="22" spans="2:11" x14ac:dyDescent="0.4">
      <c r="E22" s="36" t="s">
        <v>42</v>
      </c>
      <c r="F22" s="37" t="s">
        <v>43</v>
      </c>
      <c r="G22" s="37" t="s">
        <v>44</v>
      </c>
      <c r="H22" s="37" t="s">
        <v>45</v>
      </c>
      <c r="I22" s="37" t="s">
        <v>46</v>
      </c>
      <c r="J22" s="37" t="s">
        <v>47</v>
      </c>
      <c r="K22" s="38" t="s">
        <v>48</v>
      </c>
    </row>
    <row r="23" spans="2:11" ht="15" thickBot="1" x14ac:dyDescent="0.45">
      <c r="E23" s="39" t="str">
        <f>C3</f>
        <v>E-4</v>
      </c>
      <c r="F23" s="40">
        <f>C4</f>
        <v>6</v>
      </c>
      <c r="G23" s="40" t="str">
        <f>LEFT(C6,1)&amp;"0"&amp;C7</f>
        <v>M01</v>
      </c>
      <c r="H23" s="40"/>
      <c r="I23" s="40" t="str">
        <f>IF(C3="O-1E","Yes",IF(C3="O-2E","Yes",IF(C3="O-3E","Yes","No")))</f>
        <v>No</v>
      </c>
      <c r="J23" s="40">
        <f>C10</f>
        <v>122</v>
      </c>
      <c r="K23" s="41"/>
    </row>
  </sheetData>
  <mergeCells count="3">
    <mergeCell ref="B2:C2"/>
    <mergeCell ref="J6:K6"/>
    <mergeCell ref="E21:K21"/>
  </mergeCells>
  <dataValidations count="5">
    <dataValidation type="whole" allowBlank="1" showInputMessage="1" showErrorMessage="1" sqref="C4" xr:uid="{00000000-0002-0000-0000-000000000000}">
      <formula1>0</formula1>
      <formula2>60</formula2>
    </dataValidation>
    <dataValidation type="whole" allowBlank="1" showInputMessage="1" showErrorMessage="1" sqref="C7" xr:uid="{00000000-0002-0000-0000-000001000000}">
      <formula1>0</formula1>
      <formula2>15</formula2>
    </dataValidation>
    <dataValidation type="date" allowBlank="1" showInputMessage="1" showErrorMessage="1" sqref="C9" xr:uid="{00000000-0002-0000-0000-000002000000}">
      <formula1>45901</formula1>
      <formula2>46022</formula2>
    </dataValidation>
    <dataValidation type="whole" allowBlank="1" showInputMessage="1" showErrorMessage="1" sqref="C16" xr:uid="{9EB8F389-C18E-49BE-B5B6-05D8B053D45F}">
      <formula1>1</formula1>
      <formula2>12</formula2>
    </dataValidation>
    <dataValidation type="date" allowBlank="1" showInputMessage="1" showErrorMessage="1" sqref="C8" xr:uid="{10DC355A-CA05-4648-936F-261AB0DCDAB9}">
      <formula1>45901</formula1>
      <formula2>46022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'Misc Tables'!$A$2:$A$29</xm:f>
          </x14:formula1>
          <xm:sqref>C3</xm:sqref>
        </x14:dataValidation>
        <x14:dataValidation type="list" allowBlank="1" showInputMessage="1" showErrorMessage="1" xr:uid="{00000000-0002-0000-0000-000004000000}">
          <x14:formula1>
            <xm:f>'Misc Tables'!$B$2:$B$5</xm:f>
          </x14:formula1>
          <xm:sqref>C6</xm:sqref>
        </x14:dataValidation>
        <x14:dataValidation type="list" allowBlank="1" showInputMessage="1" showErrorMessage="1" xr:uid="{C050135B-ED16-4D5B-998B-82FD16D2E3B2}">
          <x14:formula1>
            <xm:f>'Misc Tables'!$C$1:$C$2</xm:f>
          </x14:formula1>
          <xm:sqref>C11:C15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W30"/>
  <sheetViews>
    <sheetView workbookViewId="0"/>
  </sheetViews>
  <sheetFormatPr defaultRowHeight="14.6" x14ac:dyDescent="0.4"/>
  <cols>
    <col min="2" max="23" width="11.53515625" bestFit="1" customWidth="1"/>
  </cols>
  <sheetData>
    <row r="1" spans="1:23" ht="20.6" x14ac:dyDescent="0.55000000000000004">
      <c r="B1" s="73" t="s">
        <v>107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3" x14ac:dyDescent="0.4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</row>
    <row r="3" spans="1:23" x14ac:dyDescent="0.4">
      <c r="A3" t="s">
        <v>71</v>
      </c>
      <c r="B3" s="52">
        <f>TRUNC('Pay Table 2025'!B3/30,2)+16.67</f>
        <v>16.670000000000002</v>
      </c>
      <c r="C3" s="52">
        <f>TRUNC('Pay Table 2025'!C3/30,2)+16.67</f>
        <v>16.670000000000002</v>
      </c>
      <c r="D3" s="52">
        <f>TRUNC('Pay Table 2025'!D3/30,2)+16.67</f>
        <v>16.670000000000002</v>
      </c>
      <c r="E3" s="52">
        <f>TRUNC('Pay Table 2025'!E3/30,2)+16.67</f>
        <v>16.670000000000002</v>
      </c>
      <c r="F3" s="52">
        <f>TRUNC('Pay Table 2025'!F3/30,2)+16.67</f>
        <v>16.670000000000002</v>
      </c>
      <c r="G3" s="52">
        <f>TRUNC('Pay Table 2025'!G3/30,2)+16.67</f>
        <v>16.670000000000002</v>
      </c>
      <c r="H3" s="52">
        <f>TRUNC('Pay Table 2025'!H3/30,2)+16.67</f>
        <v>16.670000000000002</v>
      </c>
      <c r="I3" s="52">
        <f>TRUNC('Pay Table 2025'!I3/30,2)+16.67</f>
        <v>16.670000000000002</v>
      </c>
      <c r="J3" s="52">
        <f>TRUNC('Pay Table 2025'!J3/30,2)+16.67</f>
        <v>16.670000000000002</v>
      </c>
      <c r="K3" s="52">
        <f>TRUNC('Pay Table 2025'!K3/30,2)+16.67</f>
        <v>16.670000000000002</v>
      </c>
      <c r="L3" s="52">
        <f>TRUNC('Pay Table 2025'!L3/30,2)+16.67</f>
        <v>16.670000000000002</v>
      </c>
      <c r="M3" s="2">
        <f>TRUNC('Pay Table 2025'!M3/30,2)+16.67</f>
        <v>643.61</v>
      </c>
      <c r="N3" s="2">
        <f>TRUNC('Pay Table 2025'!N3/30,2)+16.67</f>
        <v>643.61</v>
      </c>
      <c r="O3" s="2">
        <f>TRUNC('Pay Table 2025'!O3/30,2)+16.67</f>
        <v>643.61</v>
      </c>
      <c r="P3" s="2">
        <f>TRUNC('Pay Table 2025'!P3/30,2)+16.67</f>
        <v>643.61</v>
      </c>
      <c r="Q3" s="2">
        <f>TRUNC('Pay Table 2025'!Q3/30,2)+16.67</f>
        <v>643.61</v>
      </c>
      <c r="R3" s="2">
        <f>TRUNC('Pay Table 2025'!R3/30,2)+16.67</f>
        <v>643.61</v>
      </c>
      <c r="S3" s="2">
        <f>TRUNC('Pay Table 2025'!S3/30,2)+16.67</f>
        <v>643.61</v>
      </c>
      <c r="T3" s="2">
        <f>TRUNC('Pay Table 2025'!T3/30,2)+16.67</f>
        <v>643.61</v>
      </c>
      <c r="U3" s="2">
        <f>TRUNC('Pay Table 2025'!U3/30,2)+16.67</f>
        <v>643.61</v>
      </c>
      <c r="V3" s="2">
        <f>TRUNC('Pay Table 2025'!V3/30,2)+16.67</f>
        <v>643.61</v>
      </c>
      <c r="W3" s="2">
        <f>TRUNC('Pay Table 2025'!W3/30,2)+16.67</f>
        <v>643.61</v>
      </c>
    </row>
    <row r="4" spans="1:23" x14ac:dyDescent="0.4">
      <c r="A4" t="s">
        <v>72</v>
      </c>
      <c r="B4" s="52">
        <f>TRUNC('Pay Table 2025'!B4/30,2)+16.67</f>
        <v>16.670000000000002</v>
      </c>
      <c r="C4" s="52">
        <f>TRUNC('Pay Table 2025'!C4/30,2)+16.67</f>
        <v>16.670000000000002</v>
      </c>
      <c r="D4" s="52">
        <f>TRUNC('Pay Table 2025'!D4/30,2)+16.67</f>
        <v>16.670000000000002</v>
      </c>
      <c r="E4" s="52">
        <f>TRUNC('Pay Table 2025'!E4/30,2)+16.67</f>
        <v>16.670000000000002</v>
      </c>
      <c r="F4" s="52">
        <f>TRUNC('Pay Table 2025'!F4/30,2)+16.67</f>
        <v>16.670000000000002</v>
      </c>
      <c r="G4" s="52">
        <f>TRUNC('Pay Table 2025'!G4/30,2)+16.67</f>
        <v>16.670000000000002</v>
      </c>
      <c r="H4" s="52">
        <f>TRUNC('Pay Table 2025'!H4/30,2)+16.67</f>
        <v>16.670000000000002</v>
      </c>
      <c r="I4" s="52">
        <f>TRUNC('Pay Table 2025'!I4/30,2)+16.67</f>
        <v>16.670000000000002</v>
      </c>
      <c r="J4" s="52">
        <f>TRUNC('Pay Table 2025'!J4/30,2)+16.67</f>
        <v>16.670000000000002</v>
      </c>
      <c r="K4" s="52">
        <f>TRUNC('Pay Table 2025'!K4/30,2)+16.67</f>
        <v>16.670000000000002</v>
      </c>
      <c r="L4" s="52">
        <f>TRUNC('Pay Table 2025'!L4/30,2)+16.67</f>
        <v>16.670000000000002</v>
      </c>
      <c r="M4" s="58">
        <f>TRUNC('Pay Table 2025'!M4/30,2)+16.67</f>
        <v>643.61</v>
      </c>
      <c r="N4" s="58">
        <f>TRUNC('Pay Table 2025'!N4/30,2)+16.67</f>
        <v>643.61</v>
      </c>
      <c r="O4" s="58">
        <f>TRUNC('Pay Table 2025'!O4/30,2)+16.67</f>
        <v>643.61</v>
      </c>
      <c r="P4" s="58">
        <f>TRUNC('Pay Table 2025'!P4/30,2)+16.67</f>
        <v>643.61</v>
      </c>
      <c r="Q4" s="58">
        <f>TRUNC('Pay Table 2025'!Q4/30,2)+16.67</f>
        <v>643.61</v>
      </c>
      <c r="R4" s="58">
        <f>TRUNC('Pay Table 2025'!R4/30,2)+16.67</f>
        <v>643.61</v>
      </c>
      <c r="S4" s="58">
        <f>TRUNC('Pay Table 2025'!S4/30,2)+16.67</f>
        <v>643.61</v>
      </c>
      <c r="T4" s="58">
        <f>TRUNC('Pay Table 2025'!T4/30,2)+16.67</f>
        <v>643.61</v>
      </c>
      <c r="U4" s="58">
        <f>TRUNC('Pay Table 2025'!U4/30,2)+16.67</f>
        <v>643.61</v>
      </c>
      <c r="V4" s="58">
        <f>TRUNC('Pay Table 2025'!V4/30,2)+16.67</f>
        <v>643.61</v>
      </c>
      <c r="W4" s="58">
        <f>TRUNC('Pay Table 2025'!W4/30,2)+16.67</f>
        <v>643.61</v>
      </c>
    </row>
    <row r="5" spans="1:23" x14ac:dyDescent="0.4">
      <c r="A5" t="s">
        <v>73</v>
      </c>
      <c r="B5" s="9">
        <f>TRUNC('Pay Table 2025'!B5/30,2)+16.67</f>
        <v>462.67</v>
      </c>
      <c r="C5" s="9">
        <f>TRUNC('Pay Table 2025'!C5/30,2)+16.67</f>
        <v>477.3</v>
      </c>
      <c r="D5" s="9">
        <f>TRUNC('Pay Table 2025'!D5/30,2)+16.67</f>
        <v>486.98</v>
      </c>
      <c r="E5" s="9">
        <f>TRUNC('Pay Table 2025'!E5/30,2)+16.67</f>
        <v>489.68</v>
      </c>
      <c r="F5" s="9">
        <f>TRUNC('Pay Table 2025'!F5/30,2)+16.67</f>
        <v>501.79</v>
      </c>
      <c r="G5" s="9">
        <f>TRUNC('Pay Table 2025'!G5/30,2)+16.67</f>
        <v>521.98</v>
      </c>
      <c r="H5" s="9">
        <f>TRUNC('Pay Table 2025'!H5/30,2)+16.67</f>
        <v>526.68999999999994</v>
      </c>
      <c r="I5" s="9">
        <f>TRUNC('Pay Table 2025'!I5/30,2)+16.67</f>
        <v>545.88</v>
      </c>
      <c r="J5" s="9">
        <f>TRUNC('Pay Table 2025'!J5/30,2)+16.67</f>
        <v>551.41</v>
      </c>
      <c r="K5" s="9">
        <f>TRUNC('Pay Table 2025'!K5/30,2)+16.67</f>
        <v>567.93999999999994</v>
      </c>
      <c r="L5" s="9">
        <f>TRUNC('Pay Table 2025'!L5/30,2)+16.67</f>
        <v>591.87</v>
      </c>
      <c r="M5" s="9">
        <f>TRUNC('Pay Table 2025'!M5/30,2)+16.67</f>
        <v>613.91</v>
      </c>
      <c r="N5" s="9">
        <f>TRUNC('Pay Table 2025'!N5/30,2)+16.67</f>
        <v>628.64</v>
      </c>
      <c r="O5" s="9">
        <f>TRUNC('Pay Table 2025'!O5/30,2)+16.67</f>
        <v>628.64</v>
      </c>
      <c r="P5" s="9">
        <f>TRUNC('Pay Table 2025'!P5/30,2)+16.67</f>
        <v>628.64</v>
      </c>
      <c r="Q5" s="9">
        <f>TRUNC('Pay Table 2025'!Q5/30,2)+16.67</f>
        <v>628.64</v>
      </c>
      <c r="R5" s="9">
        <f>TRUNC('Pay Table 2025'!R5/30,2)+16.67</f>
        <v>643.61</v>
      </c>
      <c r="S5" s="9">
        <f>TRUNC('Pay Table 2025'!S5/30,2)+16.67</f>
        <v>643.61</v>
      </c>
      <c r="T5" s="9">
        <f>TRUNC('Pay Table 2025'!T5/30,2)+16.67</f>
        <v>643.61</v>
      </c>
      <c r="U5" s="9">
        <f>TRUNC('Pay Table 2025'!U5/30,2)+16.67</f>
        <v>643.61</v>
      </c>
      <c r="V5" s="9">
        <f>TRUNC('Pay Table 2025'!V5/30,2)+16.67</f>
        <v>643.61</v>
      </c>
      <c r="W5" s="9">
        <f>TRUNC('Pay Table 2025'!W5/30,2)+16.67</f>
        <v>643.61</v>
      </c>
    </row>
    <row r="6" spans="1:23" x14ac:dyDescent="0.4">
      <c r="A6" t="s">
        <v>74</v>
      </c>
      <c r="B6" s="9">
        <f>TRUNC('Pay Table 2025'!B6/30,2)+16.67</f>
        <v>387.26</v>
      </c>
      <c r="C6" s="9">
        <f>TRUNC('Pay Table 2025'!C6/30,2)+16.67</f>
        <v>404.47</v>
      </c>
      <c r="D6" s="9">
        <f>TRUNC('Pay Table 2025'!D6/30,2)+16.67</f>
        <v>412.44</v>
      </c>
      <c r="E6" s="9">
        <f>TRUNC('Pay Table 2025'!E6/30,2)+16.67</f>
        <v>418.79</v>
      </c>
      <c r="F6" s="9">
        <f>TRUNC('Pay Table 2025'!F6/30,2)+16.67</f>
        <v>430.24</v>
      </c>
      <c r="G6" s="9">
        <f>TRUNC('Pay Table 2025'!G6/30,2)+16.67</f>
        <v>441.58000000000004</v>
      </c>
      <c r="H6" s="9">
        <f>TRUNC('Pay Table 2025'!H6/30,2)+16.67</f>
        <v>454.67</v>
      </c>
      <c r="I6" s="9">
        <f>TRUNC('Pay Table 2025'!I6/30,2)+16.67</f>
        <v>467.72</v>
      </c>
      <c r="J6" s="9">
        <f>TRUNC('Pay Table 2025'!J6/30,2)+16.67</f>
        <v>480.84000000000003</v>
      </c>
      <c r="K6" s="9">
        <f>TRUNC('Pay Table 2025'!K6/30,2)+16.67</f>
        <v>521.98</v>
      </c>
      <c r="L6" s="9">
        <f>TRUNC('Pay Table 2025'!L6/30,2)+16.67</f>
        <v>556.74</v>
      </c>
      <c r="M6" s="9">
        <f>TRUNC('Pay Table 2025'!M6/30,2)+16.67</f>
        <v>556.74</v>
      </c>
      <c r="N6" s="9">
        <f>TRUNC('Pay Table 2025'!N6/30,2)+16.67</f>
        <v>556.74</v>
      </c>
      <c r="O6" s="9">
        <f>TRUNC('Pay Table 2025'!O6/30,2)+16.67</f>
        <v>556.74</v>
      </c>
      <c r="P6" s="9">
        <f>TRUNC('Pay Table 2025'!P6/30,2)+16.67</f>
        <v>559.52</v>
      </c>
      <c r="Q6" s="9">
        <f>TRUNC('Pay Table 2025'!Q6/30,2)+16.67</f>
        <v>559.52</v>
      </c>
      <c r="R6" s="9">
        <f>TRUNC('Pay Table 2025'!R6/30,2)+16.67</f>
        <v>570.37</v>
      </c>
      <c r="S6" s="9">
        <f>TRUNC('Pay Table 2025'!S6/30,2)+16.67</f>
        <v>570.37</v>
      </c>
      <c r="T6" s="9">
        <f>TRUNC('Pay Table 2025'!T6/30,2)+16.67</f>
        <v>570.37</v>
      </c>
      <c r="U6" s="9">
        <f>TRUNC('Pay Table 2025'!U6/30,2)+16.67</f>
        <v>570.37</v>
      </c>
      <c r="V6" s="9">
        <f>TRUNC('Pay Table 2025'!V6/30,2)+16.67</f>
        <v>570.37</v>
      </c>
      <c r="W6" s="9">
        <f>TRUNC('Pay Table 2025'!W6/30,2)+16.67</f>
        <v>570.37</v>
      </c>
    </row>
    <row r="7" spans="1:23" x14ac:dyDescent="0.4">
      <c r="A7" t="s">
        <v>75</v>
      </c>
      <c r="B7" s="9">
        <f>TRUNC('Pay Table 2025'!B7/30,2)+16.67</f>
        <v>297.7</v>
      </c>
      <c r="C7" s="9">
        <f>TRUNC('Pay Table 2025'!C7/30,2)+16.67</f>
        <v>325.40000000000003</v>
      </c>
      <c r="D7" s="9">
        <f>TRUNC('Pay Table 2025'!D7/30,2)+16.67</f>
        <v>345.67</v>
      </c>
      <c r="E7" s="9">
        <f>TRUNC('Pay Table 2025'!E7/30,2)+16.67</f>
        <v>345.67</v>
      </c>
      <c r="F7" s="9">
        <f>TRUNC('Pay Table 2025'!F7/30,2)+16.67</f>
        <v>346.93</v>
      </c>
      <c r="G7" s="9">
        <f>TRUNC('Pay Table 2025'!G7/30,2)+16.67</f>
        <v>361.08000000000004</v>
      </c>
      <c r="H7" s="9">
        <f>TRUNC('Pay Table 2025'!H7/30,2)+16.67</f>
        <v>362.96000000000004</v>
      </c>
      <c r="I7" s="9">
        <f>TRUNC('Pay Table 2025'!I7/30,2)+16.67</f>
        <v>362.96000000000004</v>
      </c>
      <c r="J7" s="9">
        <f>TRUNC('Pay Table 2025'!J7/30,2)+16.67</f>
        <v>382.64000000000004</v>
      </c>
      <c r="K7" s="9">
        <f>TRUNC('Pay Table 2025'!K7/30,2)+16.67</f>
        <v>417.43</v>
      </c>
      <c r="L7" s="9">
        <f>TRUNC('Pay Table 2025'!L7/30,2)+16.67</f>
        <v>437.85</v>
      </c>
      <c r="M7" s="9">
        <f>TRUNC('Pay Table 2025'!M7/30,2)+16.67</f>
        <v>458.26</v>
      </c>
      <c r="N7" s="9">
        <f>TRUNC('Pay Table 2025'!N7/30,2)+16.67</f>
        <v>469.88</v>
      </c>
      <c r="O7" s="9">
        <f>TRUNC('Pay Table 2025'!O7/30,2)+16.67</f>
        <v>481.64000000000004</v>
      </c>
      <c r="P7" s="9">
        <f>TRUNC('Pay Table 2025'!P7/30,2)+16.67</f>
        <v>504.43</v>
      </c>
      <c r="Q7" s="9">
        <f>TRUNC('Pay Table 2025'!Q7/30,2)+16.67</f>
        <v>504.43</v>
      </c>
      <c r="R7" s="9">
        <f>TRUNC('Pay Table 2025'!R7/30,2)+16.67</f>
        <v>514.16999999999996</v>
      </c>
      <c r="S7" s="9">
        <f>TRUNC('Pay Table 2025'!S7/30,2)+16.67</f>
        <v>514.16999999999996</v>
      </c>
      <c r="T7" s="9">
        <f>TRUNC('Pay Table 2025'!T7/30,2)+16.67</f>
        <v>514.16999999999996</v>
      </c>
      <c r="U7" s="9">
        <f>TRUNC('Pay Table 2025'!U7/30,2)+16.67</f>
        <v>514.16999999999996</v>
      </c>
      <c r="V7" s="9">
        <f>TRUNC('Pay Table 2025'!V7/30,2)+16.67</f>
        <v>514.16999999999996</v>
      </c>
      <c r="W7" s="9">
        <f>TRUNC('Pay Table 2025'!W7/30,2)+16.67</f>
        <v>514.16999999999996</v>
      </c>
    </row>
    <row r="8" spans="1:23" x14ac:dyDescent="0.4">
      <c r="A8" t="s">
        <v>76</v>
      </c>
      <c r="B8" s="9">
        <f>TRUNC('Pay Table 2025'!B8/30,2)+16.67</f>
        <v>250.95</v>
      </c>
      <c r="C8" s="9">
        <f>TRUNC('Pay Table 2025'!C8/30,2)+16.67</f>
        <v>280.58000000000004</v>
      </c>
      <c r="D8" s="9">
        <f>TRUNC('Pay Table 2025'!D8/30,2)+16.67</f>
        <v>298.85000000000002</v>
      </c>
      <c r="E8" s="9">
        <f>TRUNC('Pay Table 2025'!E8/30,2)+16.67</f>
        <v>302.29000000000002</v>
      </c>
      <c r="F8" s="9">
        <f>TRUNC('Pay Table 2025'!F8/30,2)+16.67</f>
        <v>313.7</v>
      </c>
      <c r="G8" s="9">
        <f>TRUNC('Pay Table 2025'!G8/30,2)+16.67</f>
        <v>320.5</v>
      </c>
      <c r="H8" s="9">
        <f>TRUNC('Pay Table 2025'!H8/30,2)+16.67</f>
        <v>335.5</v>
      </c>
      <c r="I8" s="9">
        <f>TRUNC('Pay Table 2025'!I8/30,2)+16.67</f>
        <v>346.53000000000003</v>
      </c>
      <c r="J8" s="9">
        <f>TRUNC('Pay Table 2025'!J8/30,2)+16.67</f>
        <v>360.76</v>
      </c>
      <c r="K8" s="9">
        <f>TRUNC('Pay Table 2025'!K8/30,2)+16.67</f>
        <v>382.48</v>
      </c>
      <c r="L8" s="9">
        <f>TRUNC('Pay Table 2025'!L8/30,2)+16.67</f>
        <v>392.84000000000003</v>
      </c>
      <c r="M8" s="9">
        <f>TRUNC('Pay Table 2025'!M8/30,2)+16.67</f>
        <v>403.08000000000004</v>
      </c>
      <c r="N8" s="9">
        <f>TRUNC('Pay Table 2025'!N8/30,2)+16.67</f>
        <v>414.7</v>
      </c>
      <c r="O8" s="9">
        <f>TRUNC('Pay Table 2025'!O8/30,2)+16.67</f>
        <v>414.7</v>
      </c>
      <c r="P8" s="9">
        <f>TRUNC('Pay Table 2025'!P8/30,2)+16.67</f>
        <v>414.7</v>
      </c>
      <c r="Q8" s="9">
        <f>TRUNC('Pay Table 2025'!Q8/30,2)+16.67</f>
        <v>414.7</v>
      </c>
      <c r="R8" s="9">
        <f>TRUNC('Pay Table 2025'!R8/30,2)+16.67</f>
        <v>414.7</v>
      </c>
      <c r="S8" s="9">
        <f>TRUNC('Pay Table 2025'!S8/30,2)+16.67</f>
        <v>414.7</v>
      </c>
      <c r="T8" s="9">
        <f>TRUNC('Pay Table 2025'!T8/30,2)+16.67</f>
        <v>414.7</v>
      </c>
      <c r="U8" s="9">
        <f>TRUNC('Pay Table 2025'!U8/30,2)+16.67</f>
        <v>414.7</v>
      </c>
      <c r="V8" s="9">
        <f>TRUNC('Pay Table 2025'!V8/30,2)+16.67</f>
        <v>414.7</v>
      </c>
      <c r="W8" s="9">
        <f>TRUNC('Pay Table 2025'!W8/30,2)+16.67</f>
        <v>414.7</v>
      </c>
    </row>
    <row r="9" spans="1:23" x14ac:dyDescent="0.4">
      <c r="A9" t="s">
        <v>77</v>
      </c>
      <c r="B9" s="9">
        <f>TRUNC('Pay Table 2025'!B9/30,2)+16.67</f>
        <v>218.81</v>
      </c>
      <c r="C9" s="9">
        <f>TRUNC('Pay Table 2025'!C9/30,2)+16.67</f>
        <v>250.66000000000003</v>
      </c>
      <c r="D9" s="9">
        <f>TRUNC('Pay Table 2025'!D9/30,2)+16.67</f>
        <v>266.3</v>
      </c>
      <c r="E9" s="9">
        <f>TRUNC('Pay Table 2025'!E9/30,2)+16.67</f>
        <v>269.75</v>
      </c>
      <c r="F9" s="9">
        <f>TRUNC('Pay Table 2025'!F9/30,2)+16.67</f>
        <v>284.24</v>
      </c>
      <c r="G9" s="9">
        <f>TRUNC('Pay Table 2025'!G9/30,2)+16.67</f>
        <v>299.79000000000002</v>
      </c>
      <c r="H9" s="9">
        <f>TRUNC('Pay Table 2025'!H9/30,2)+16.67</f>
        <v>319.17</v>
      </c>
      <c r="I9" s="9">
        <f>TRUNC('Pay Table 2025'!I9/30,2)+16.67</f>
        <v>334.21000000000004</v>
      </c>
      <c r="J9" s="9">
        <f>TRUNC('Pay Table 2025'!J9/30,2)+16.67</f>
        <v>344.69</v>
      </c>
      <c r="K9" s="9">
        <f>TRUNC('Pay Table 2025'!K9/30,2)+16.67</f>
        <v>350.7</v>
      </c>
      <c r="L9" s="9">
        <f>TRUNC('Pay Table 2025'!L9/30,2)+16.67</f>
        <v>354.17</v>
      </c>
      <c r="M9" s="9">
        <f>TRUNC('Pay Table 2025'!M9/30,2)+16.67</f>
        <v>354.17</v>
      </c>
      <c r="N9" s="9">
        <f>TRUNC('Pay Table 2025'!N9/30,2)+16.67</f>
        <v>354.17</v>
      </c>
      <c r="O9" s="9">
        <f>TRUNC('Pay Table 2025'!O9/30,2)+16.67</f>
        <v>354.17</v>
      </c>
      <c r="P9" s="9">
        <f>TRUNC('Pay Table 2025'!P9/30,2)+16.67</f>
        <v>354.17</v>
      </c>
      <c r="Q9" s="9">
        <f>TRUNC('Pay Table 2025'!Q9/30,2)+16.67</f>
        <v>354.17</v>
      </c>
      <c r="R9" s="9">
        <f>TRUNC('Pay Table 2025'!R9/30,2)+16.67</f>
        <v>354.17</v>
      </c>
      <c r="S9" s="9">
        <f>TRUNC('Pay Table 2025'!S9/30,2)+16.67</f>
        <v>354.17</v>
      </c>
      <c r="T9" s="9">
        <f>TRUNC('Pay Table 2025'!T9/30,2)+16.67</f>
        <v>354.17</v>
      </c>
      <c r="U9" s="9">
        <f>TRUNC('Pay Table 2025'!U9/30,2)+16.67</f>
        <v>354.17</v>
      </c>
      <c r="V9" s="9">
        <f>TRUNC('Pay Table 2025'!V9/30,2)+16.67</f>
        <v>354.17</v>
      </c>
      <c r="W9" s="9">
        <f>TRUNC('Pay Table 2025'!W9/30,2)+16.67</f>
        <v>354.17</v>
      </c>
    </row>
    <row r="10" spans="1:23" x14ac:dyDescent="0.4">
      <c r="A10" t="s">
        <v>78</v>
      </c>
      <c r="B10" s="9">
        <f>TRUNC('Pay Table 2025'!B10/30,2)+16.67</f>
        <v>194.39</v>
      </c>
      <c r="C10" s="9">
        <f>TRUNC('Pay Table 2025'!C10/30,2)+16.67</f>
        <v>218.14</v>
      </c>
      <c r="D10" s="9">
        <f>TRUNC('Pay Table 2025'!D10/30,2)+16.67</f>
        <v>234.08999999999997</v>
      </c>
      <c r="E10" s="9">
        <f>TRUNC('Pay Table 2025'!E10/30,2)+16.67</f>
        <v>253.75</v>
      </c>
      <c r="F10" s="9">
        <f>TRUNC('Pay Table 2025'!F10/30,2)+16.67</f>
        <v>265.13</v>
      </c>
      <c r="G10" s="9">
        <f>TRUNC('Pay Table 2025'!G10/30,2)+16.67</f>
        <v>277.60000000000002</v>
      </c>
      <c r="H10" s="9">
        <f>TRUNC('Pay Table 2025'!H10/30,2)+16.67</f>
        <v>285.64000000000004</v>
      </c>
      <c r="I10" s="9">
        <f>TRUNC('Pay Table 2025'!I10/30,2)+16.67</f>
        <v>298.89000000000004</v>
      </c>
      <c r="J10" s="9">
        <f>TRUNC('Pay Table 2025'!J10/30,2)+16.67</f>
        <v>305.82</v>
      </c>
      <c r="K10" s="9">
        <f>TRUNC('Pay Table 2025'!K10/30,2)+16.67</f>
        <v>305.82</v>
      </c>
      <c r="L10" s="9">
        <f>TRUNC('Pay Table 2025'!L10/30,2)+16.67</f>
        <v>305.82</v>
      </c>
      <c r="M10" s="9">
        <f>TRUNC('Pay Table 2025'!M10/30,2)+16.67</f>
        <v>305.82</v>
      </c>
      <c r="N10" s="9">
        <f>TRUNC('Pay Table 2025'!N10/30,2)+16.67</f>
        <v>305.82</v>
      </c>
      <c r="O10" s="9">
        <f>TRUNC('Pay Table 2025'!O10/30,2)+16.67</f>
        <v>305.82</v>
      </c>
      <c r="P10" s="9">
        <f>TRUNC('Pay Table 2025'!P10/30,2)+16.67</f>
        <v>305.82</v>
      </c>
      <c r="Q10" s="9">
        <f>TRUNC('Pay Table 2025'!Q10/30,2)+16.67</f>
        <v>305.82</v>
      </c>
      <c r="R10" s="9">
        <f>TRUNC('Pay Table 2025'!R10/30,2)+16.67</f>
        <v>305.82</v>
      </c>
      <c r="S10" s="9">
        <f>TRUNC('Pay Table 2025'!S10/30,2)+16.67</f>
        <v>305.82</v>
      </c>
      <c r="T10" s="9">
        <f>TRUNC('Pay Table 2025'!T10/30,2)+16.67</f>
        <v>305.82</v>
      </c>
      <c r="U10" s="9">
        <f>TRUNC('Pay Table 2025'!U10/30,2)+16.67</f>
        <v>305.82</v>
      </c>
      <c r="V10" s="9">
        <f>TRUNC('Pay Table 2025'!V10/30,2)+16.67</f>
        <v>305.82</v>
      </c>
      <c r="W10" s="9">
        <f>TRUNC('Pay Table 2025'!W10/30,2)+16.67</f>
        <v>305.82</v>
      </c>
    </row>
    <row r="11" spans="1:23" x14ac:dyDescent="0.4">
      <c r="A11" t="s">
        <v>79</v>
      </c>
      <c r="B11" s="9">
        <f>TRUNC('Pay Table 2025'!B11/30,2)+16.67</f>
        <v>170.23000000000002</v>
      </c>
      <c r="C11" s="9">
        <f>TRUNC('Pay Table 2025'!C11/30,2)+16.67</f>
        <v>191.56</v>
      </c>
      <c r="D11" s="9">
        <f>TRUNC('Pay Table 2025'!D11/30,2)+16.67</f>
        <v>218.10000000000002</v>
      </c>
      <c r="E11" s="9">
        <f>TRUNC('Pay Table 2025'!E11/30,2)+16.67</f>
        <v>224.91000000000003</v>
      </c>
      <c r="F11" s="9">
        <f>TRUNC('Pay Table 2025'!F11/30,2)+16.67</f>
        <v>229.18</v>
      </c>
      <c r="G11" s="9">
        <f>TRUNC('Pay Table 2025'!G11/30,2)+16.67</f>
        <v>229.18</v>
      </c>
      <c r="H11" s="9">
        <f>TRUNC('Pay Table 2025'!H11/30,2)+16.67</f>
        <v>229.18</v>
      </c>
      <c r="I11" s="9">
        <f>TRUNC('Pay Table 2025'!I11/30,2)+16.67</f>
        <v>229.18</v>
      </c>
      <c r="J11" s="9">
        <f>TRUNC('Pay Table 2025'!J11/30,2)+16.67</f>
        <v>229.18</v>
      </c>
      <c r="K11" s="9">
        <f>TRUNC('Pay Table 2025'!K11/30,2)+16.67</f>
        <v>229.18</v>
      </c>
      <c r="L11" s="9">
        <f>TRUNC('Pay Table 2025'!L11/30,2)+16.67</f>
        <v>229.18</v>
      </c>
      <c r="M11" s="9">
        <f>TRUNC('Pay Table 2025'!M11/30,2)+16.67</f>
        <v>229.18</v>
      </c>
      <c r="N11" s="9">
        <f>TRUNC('Pay Table 2025'!N11/30,2)+16.67</f>
        <v>229.18</v>
      </c>
      <c r="O11" s="9">
        <f>TRUNC('Pay Table 2025'!O11/30,2)+16.67</f>
        <v>229.18</v>
      </c>
      <c r="P11" s="9">
        <f>TRUNC('Pay Table 2025'!P11/30,2)+16.67</f>
        <v>229.18</v>
      </c>
      <c r="Q11" s="9">
        <f>TRUNC('Pay Table 2025'!Q11/30,2)+16.67</f>
        <v>229.18</v>
      </c>
      <c r="R11" s="9">
        <f>TRUNC('Pay Table 2025'!R11/30,2)+16.67</f>
        <v>229.18</v>
      </c>
      <c r="S11" s="9">
        <f>TRUNC('Pay Table 2025'!S11/30,2)+16.67</f>
        <v>229.18</v>
      </c>
      <c r="T11" s="9">
        <f>TRUNC('Pay Table 2025'!T11/30,2)+16.67</f>
        <v>229.18</v>
      </c>
      <c r="U11" s="9">
        <f>TRUNC('Pay Table 2025'!U11/30,2)+16.67</f>
        <v>229.18</v>
      </c>
      <c r="V11" s="9">
        <f>TRUNC('Pay Table 2025'!V11/30,2)+16.67</f>
        <v>229.18</v>
      </c>
      <c r="W11" s="9">
        <f>TRUNC('Pay Table 2025'!W11/30,2)+16.67</f>
        <v>229.18</v>
      </c>
    </row>
    <row r="12" spans="1:23" x14ac:dyDescent="0.4">
      <c r="A12" t="s">
        <v>80</v>
      </c>
      <c r="B12" s="9">
        <f>TRUNC('Pay Table 2025'!B12/30,2)+16.67</f>
        <v>149.94999999999999</v>
      </c>
      <c r="C12" s="9">
        <f>TRUNC('Pay Table 2025'!C12/30,2)+16.67</f>
        <v>155.39999999999998</v>
      </c>
      <c r="D12" s="9">
        <f>TRUNC('Pay Table 2025'!D12/30,2)+16.67</f>
        <v>184.38</v>
      </c>
      <c r="E12" s="9">
        <f>TRUNC('Pay Table 2025'!E12/30,2)+16.67</f>
        <v>184.38</v>
      </c>
      <c r="F12" s="9">
        <f>TRUNC('Pay Table 2025'!F12/30,2)+16.67</f>
        <v>184.38</v>
      </c>
      <c r="G12" s="9">
        <f>TRUNC('Pay Table 2025'!G12/30,2)+16.67</f>
        <v>184.38</v>
      </c>
      <c r="H12" s="9">
        <f>TRUNC('Pay Table 2025'!H12/30,2)+16.67</f>
        <v>184.38</v>
      </c>
      <c r="I12" s="9">
        <f>TRUNC('Pay Table 2025'!I12/30,2)+16.67</f>
        <v>184.38</v>
      </c>
      <c r="J12" s="9">
        <f>TRUNC('Pay Table 2025'!J12/30,2)+16.67</f>
        <v>184.38</v>
      </c>
      <c r="K12" s="9">
        <f>TRUNC('Pay Table 2025'!K12/30,2)+16.67</f>
        <v>184.38</v>
      </c>
      <c r="L12" s="9">
        <f>TRUNC('Pay Table 2025'!L12/30,2)+16.67</f>
        <v>184.38</v>
      </c>
      <c r="M12" s="9">
        <f>TRUNC('Pay Table 2025'!M12/30,2)+16.67</f>
        <v>184.38</v>
      </c>
      <c r="N12" s="9">
        <f>TRUNC('Pay Table 2025'!N12/30,2)+16.67</f>
        <v>184.38</v>
      </c>
      <c r="O12" s="9">
        <f>TRUNC('Pay Table 2025'!O12/30,2)+16.67</f>
        <v>184.38</v>
      </c>
      <c r="P12" s="9">
        <f>TRUNC('Pay Table 2025'!P12/30,2)+16.67</f>
        <v>184.38</v>
      </c>
      <c r="Q12" s="9">
        <f>TRUNC('Pay Table 2025'!Q12/30,2)+16.67</f>
        <v>184.38</v>
      </c>
      <c r="R12" s="9">
        <f>TRUNC('Pay Table 2025'!R12/30,2)+16.67</f>
        <v>184.38</v>
      </c>
      <c r="S12" s="9">
        <f>TRUNC('Pay Table 2025'!S12/30,2)+16.67</f>
        <v>184.38</v>
      </c>
      <c r="T12" s="9">
        <f>TRUNC('Pay Table 2025'!T12/30,2)+16.67</f>
        <v>184.38</v>
      </c>
      <c r="U12" s="9">
        <f>TRUNC('Pay Table 2025'!U12/30,2)+16.67</f>
        <v>184.38</v>
      </c>
      <c r="V12" s="9">
        <f>TRUNC('Pay Table 2025'!V12/30,2)+16.67</f>
        <v>184.38</v>
      </c>
      <c r="W12" s="9">
        <f>TRUNC('Pay Table 2025'!W12/30,2)+16.67</f>
        <v>184.38</v>
      </c>
    </row>
    <row r="13" spans="1:23" x14ac:dyDescent="0.4">
      <c r="A13" t="s">
        <v>81</v>
      </c>
      <c r="B13" s="53" t="e">
        <f>TRUNC('Pay Table 2025'!B15/30,2)+16.67</f>
        <v>#VALUE!</v>
      </c>
      <c r="C13" s="53" t="e">
        <f>TRUNC('Pay Table 2025'!C15/30,2)+16.67</f>
        <v>#VALUE!</v>
      </c>
      <c r="D13" s="53" t="e">
        <f>TRUNC('Pay Table 2025'!D15/30,2)+16.67</f>
        <v>#VALUE!</v>
      </c>
      <c r="E13" s="57">
        <f>TRUNC('Pay Table 2025'!E15/30,2)+16.67</f>
        <v>253.75</v>
      </c>
      <c r="F13" s="57">
        <f>TRUNC('Pay Table 2025'!F15/30,2)+16.67</f>
        <v>265.13</v>
      </c>
      <c r="G13" s="57">
        <f>TRUNC('Pay Table 2025'!G15/30,2)+16.67</f>
        <v>277.60000000000002</v>
      </c>
      <c r="H13" s="57">
        <f>TRUNC('Pay Table 2025'!H15/30,2)+16.67</f>
        <v>285.64000000000004</v>
      </c>
      <c r="I13" s="57">
        <f>TRUNC('Pay Table 2025'!I15/30,2)+16.67</f>
        <v>298.89000000000004</v>
      </c>
      <c r="J13" s="57">
        <f>TRUNC('Pay Table 2025'!J15/30,2)+16.67</f>
        <v>310.09000000000003</v>
      </c>
      <c r="K13" s="57">
        <f>TRUNC('Pay Table 2025'!K15/30,2)+16.67</f>
        <v>316.51</v>
      </c>
      <c r="L13" s="57">
        <f>TRUNC('Pay Table 2025'!L15/30,2)+16.67</f>
        <v>325.26</v>
      </c>
      <c r="M13" s="57">
        <f>TRUNC('Pay Table 2025'!M15/30,2)+16.67</f>
        <v>325.26</v>
      </c>
      <c r="N13" s="57">
        <f>TRUNC('Pay Table 2025'!N15/30,2)+16.67</f>
        <v>325.26</v>
      </c>
      <c r="O13" s="57">
        <f>TRUNC('Pay Table 2025'!O15/30,2)+16.67</f>
        <v>325.26</v>
      </c>
      <c r="P13" s="57">
        <f>TRUNC('Pay Table 2025'!P15/30,2)+16.67</f>
        <v>325.26</v>
      </c>
      <c r="Q13" s="57">
        <f>TRUNC('Pay Table 2025'!Q15/30,2)+16.67</f>
        <v>325.26</v>
      </c>
      <c r="R13" s="57">
        <f>TRUNC('Pay Table 2025'!R15/30,2)+16.67</f>
        <v>325.26</v>
      </c>
      <c r="S13" s="57">
        <f>TRUNC('Pay Table 2025'!S15/30,2)+16.67</f>
        <v>325.26</v>
      </c>
      <c r="T13" s="57">
        <f>TRUNC('Pay Table 2025'!T15/30,2)+16.67</f>
        <v>325.26</v>
      </c>
      <c r="U13" s="57">
        <f>TRUNC('Pay Table 2025'!U15/30,2)+16.67</f>
        <v>325.26</v>
      </c>
      <c r="V13" s="57">
        <f>TRUNC('Pay Table 2025'!V15/30,2)+16.67</f>
        <v>325.26</v>
      </c>
      <c r="W13" s="57">
        <f>TRUNC('Pay Table 2025'!W15/30,2)+16.67</f>
        <v>325.26</v>
      </c>
    </row>
    <row r="14" spans="1:23" x14ac:dyDescent="0.4">
      <c r="A14" t="s">
        <v>82</v>
      </c>
      <c r="B14" s="53" t="e">
        <f>TRUNC('Pay Table 2025'!B16/30,2)+16.67</f>
        <v>#VALUE!</v>
      </c>
      <c r="C14" s="53" t="e">
        <f>TRUNC('Pay Table 2025'!C16/30,2)+16.67</f>
        <v>#VALUE!</v>
      </c>
      <c r="D14" s="53" t="e">
        <f>TRUNC('Pay Table 2025'!D16/30,2)+16.67</f>
        <v>#VALUE!</v>
      </c>
      <c r="E14" s="57">
        <f>TRUNC('Pay Table 2025'!E16/30,2)+16.67</f>
        <v>224.91000000000003</v>
      </c>
      <c r="F14" s="57">
        <f>TRUNC('Pay Table 2025'!F16/30,2)+16.67</f>
        <v>229.18</v>
      </c>
      <c r="G14" s="57">
        <f>TRUNC('Pay Table 2025'!G16/30,2)+16.67</f>
        <v>235.94</v>
      </c>
      <c r="H14" s="57">
        <f>TRUNC('Pay Table 2025'!H16/30,2)+16.67</f>
        <v>247.36</v>
      </c>
      <c r="I14" s="57">
        <f>TRUNC('Pay Table 2025'!I16/30,2)+16.67</f>
        <v>256.2</v>
      </c>
      <c r="J14" s="57">
        <f>TRUNC('Pay Table 2025'!J16/30,2)+16.67</f>
        <v>262.77</v>
      </c>
      <c r="K14" s="57">
        <f>TRUNC('Pay Table 2025'!K16/30,2)+16.67</f>
        <v>262.77</v>
      </c>
      <c r="L14" s="57">
        <f>TRUNC('Pay Table 2025'!L16/30,2)+16.67</f>
        <v>262.77</v>
      </c>
      <c r="M14" s="57">
        <f>TRUNC('Pay Table 2025'!M16/30,2)+16.67</f>
        <v>262.77</v>
      </c>
      <c r="N14" s="57">
        <f>TRUNC('Pay Table 2025'!N16/30,2)+16.67</f>
        <v>262.77</v>
      </c>
      <c r="O14" s="57">
        <f>TRUNC('Pay Table 2025'!O16/30,2)+16.67</f>
        <v>262.77</v>
      </c>
      <c r="P14" s="57">
        <f>TRUNC('Pay Table 2025'!P16/30,2)+16.67</f>
        <v>262.77</v>
      </c>
      <c r="Q14" s="57">
        <f>TRUNC('Pay Table 2025'!Q16/30,2)+16.67</f>
        <v>262.77</v>
      </c>
      <c r="R14" s="57">
        <f>TRUNC('Pay Table 2025'!R16/30,2)+16.67</f>
        <v>262.77</v>
      </c>
      <c r="S14" s="57">
        <f>TRUNC('Pay Table 2025'!S16/30,2)+16.67</f>
        <v>262.77</v>
      </c>
      <c r="T14" s="57">
        <f>TRUNC('Pay Table 2025'!T16/30,2)+16.67</f>
        <v>262.77</v>
      </c>
      <c r="U14" s="57">
        <f>TRUNC('Pay Table 2025'!U16/30,2)+16.67</f>
        <v>262.77</v>
      </c>
      <c r="V14" s="57">
        <f>TRUNC('Pay Table 2025'!V16/30,2)+16.67</f>
        <v>262.77</v>
      </c>
      <c r="W14" s="57">
        <f>TRUNC('Pay Table 2025'!W16/30,2)+16.67</f>
        <v>262.77</v>
      </c>
    </row>
    <row r="15" spans="1:23" x14ac:dyDescent="0.4">
      <c r="A15" t="s">
        <v>83</v>
      </c>
      <c r="B15" s="53" t="e">
        <f>TRUNC('Pay Table 2025'!B17/30,2)+16.67</f>
        <v>#VALUE!</v>
      </c>
      <c r="C15" s="53" t="e">
        <f>TRUNC('Pay Table 2025'!C17/30,2)+16.67</f>
        <v>#VALUE!</v>
      </c>
      <c r="D15" s="53" t="e">
        <f>TRUNC('Pay Table 2025'!D17/30,2)+16.67</f>
        <v>#VALUE!</v>
      </c>
      <c r="E15" s="57">
        <f>TRUNC('Pay Table 2025'!E17/30,2)+16.67</f>
        <v>184.38</v>
      </c>
      <c r="F15" s="57">
        <f>TRUNC('Pay Table 2025'!F17/30,2)+16.67</f>
        <v>195.75</v>
      </c>
      <c r="G15" s="57">
        <f>TRUNC('Pay Table 2025'!G17/30,2)+16.67</f>
        <v>202.38</v>
      </c>
      <c r="H15" s="57">
        <f>TRUNC('Pay Table 2025'!H17/30,2)+16.67</f>
        <v>209.14999999999998</v>
      </c>
      <c r="I15" s="57">
        <f>TRUNC('Pay Table 2025'!I17/30,2)+16.67</f>
        <v>215.79000000000002</v>
      </c>
      <c r="J15" s="57">
        <f>TRUNC('Pay Table 2025'!J17/30,2)+16.67</f>
        <v>224.91000000000003</v>
      </c>
      <c r="K15" s="57">
        <f>TRUNC('Pay Table 2025'!K17/30,2)+16.67</f>
        <v>224.91000000000003</v>
      </c>
      <c r="L15" s="57">
        <f>TRUNC('Pay Table 2025'!L17/30,2)+16.67</f>
        <v>224.91000000000003</v>
      </c>
      <c r="M15" s="57">
        <f>TRUNC('Pay Table 2025'!M17/30,2)+16.67</f>
        <v>224.91000000000003</v>
      </c>
      <c r="N15" s="57">
        <f>TRUNC('Pay Table 2025'!N17/30,2)+16.67</f>
        <v>224.91000000000003</v>
      </c>
      <c r="O15" s="57">
        <f>TRUNC('Pay Table 2025'!O17/30,2)+16.67</f>
        <v>224.91000000000003</v>
      </c>
      <c r="P15" s="57">
        <f>TRUNC('Pay Table 2025'!P17/30,2)+16.67</f>
        <v>224.91000000000003</v>
      </c>
      <c r="Q15" s="57">
        <f>TRUNC('Pay Table 2025'!Q17/30,2)+16.67</f>
        <v>224.91000000000003</v>
      </c>
      <c r="R15" s="57">
        <f>TRUNC('Pay Table 2025'!R17/30,2)+16.67</f>
        <v>224.91000000000003</v>
      </c>
      <c r="S15" s="57">
        <f>TRUNC('Pay Table 2025'!S17/30,2)+16.67</f>
        <v>224.91000000000003</v>
      </c>
      <c r="T15" s="57">
        <f>TRUNC('Pay Table 2025'!T17/30,2)+16.67</f>
        <v>224.91000000000003</v>
      </c>
      <c r="U15" s="57">
        <f>TRUNC('Pay Table 2025'!U17/30,2)+16.67</f>
        <v>224.91000000000003</v>
      </c>
      <c r="V15" s="57">
        <f>TRUNC('Pay Table 2025'!V17/30,2)+16.67</f>
        <v>224.91000000000003</v>
      </c>
      <c r="W15" s="57">
        <f>TRUNC('Pay Table 2025'!W17/30,2)+16.67</f>
        <v>224.91000000000003</v>
      </c>
    </row>
    <row r="16" spans="1:23" x14ac:dyDescent="0.4">
      <c r="A16" t="s">
        <v>84</v>
      </c>
      <c r="B16" s="54">
        <f>TRUNC('Pay Table 2025'!B20/30,2)+16.67</f>
        <v>16.670000000000002</v>
      </c>
      <c r="C16" s="54">
        <f>TRUNC('Pay Table 2025'!C20/30,2)+16.67</f>
        <v>16.670000000000002</v>
      </c>
      <c r="D16" s="54">
        <f>TRUNC('Pay Table 2025'!D20/30,2)+16.67</f>
        <v>16.670000000000002</v>
      </c>
      <c r="E16" s="54">
        <f>TRUNC('Pay Table 2025'!E20/30,2)+16.67</f>
        <v>16.670000000000002</v>
      </c>
      <c r="F16" s="54">
        <f>TRUNC('Pay Table 2025'!F20/30,2)+16.67</f>
        <v>16.670000000000002</v>
      </c>
      <c r="G16" s="54">
        <f>TRUNC('Pay Table 2025'!G20/30,2)+16.67</f>
        <v>16.670000000000002</v>
      </c>
      <c r="H16" s="54">
        <f>TRUNC('Pay Table 2025'!H20/30,2)+16.67</f>
        <v>16.670000000000002</v>
      </c>
      <c r="I16" s="54">
        <f>TRUNC('Pay Table 2025'!I20/30,2)+16.67</f>
        <v>16.670000000000002</v>
      </c>
      <c r="J16" s="54">
        <f>TRUNC('Pay Table 2025'!J20/30,2)+16.67</f>
        <v>16.670000000000002</v>
      </c>
      <c r="K16" s="54">
        <f>TRUNC('Pay Table 2025'!K20/30,2)+16.67</f>
        <v>16.670000000000002</v>
      </c>
      <c r="L16" s="54">
        <f>TRUNC('Pay Table 2025'!L20/30,2)+16.67</f>
        <v>16.670000000000002</v>
      </c>
      <c r="M16" s="56">
        <f>TRUNC('Pay Table 2025'!M20/30,2)+16.67</f>
        <v>343.25</v>
      </c>
      <c r="N16" s="56">
        <f>TRUNC('Pay Table 2025'!N20/30,2)+16.67</f>
        <v>359.82</v>
      </c>
      <c r="O16" s="56">
        <f>TRUNC('Pay Table 2025'!O20/30,2)+16.67</f>
        <v>372.17</v>
      </c>
      <c r="P16" s="56">
        <f>TRUNC('Pay Table 2025'!P20/30,2)+16.67</f>
        <v>385.81</v>
      </c>
      <c r="Q16" s="56">
        <f>TRUNC('Pay Table 2025'!Q20/30,2)+16.67</f>
        <v>385.81</v>
      </c>
      <c r="R16" s="56">
        <f>TRUNC('Pay Table 2025'!R20/30,2)+16.67</f>
        <v>404.3</v>
      </c>
      <c r="S16" s="56">
        <f>TRUNC('Pay Table 2025'!S20/30,2)+16.67</f>
        <v>404.3</v>
      </c>
      <c r="T16" s="56">
        <f>TRUNC('Pay Table 2025'!T20/30,2)+16.67</f>
        <v>423.65000000000003</v>
      </c>
      <c r="U16" s="56">
        <f>TRUNC('Pay Table 2025'!U20/30,2)+16.67</f>
        <v>423.65000000000003</v>
      </c>
      <c r="V16" s="56">
        <f>TRUNC('Pay Table 2025'!V20/30,2)+16.67</f>
        <v>444.04</v>
      </c>
      <c r="W16" s="56">
        <f>TRUNC('Pay Table 2025'!W20/30,2)+16.67</f>
        <v>444.04</v>
      </c>
    </row>
    <row r="17" spans="1:23" x14ac:dyDescent="0.4">
      <c r="A17" t="s">
        <v>85</v>
      </c>
      <c r="B17" s="55">
        <f>TRUNC('Pay Table 2025'!B21/30,2)+16.67</f>
        <v>200.35000000000002</v>
      </c>
      <c r="C17" s="55">
        <f>TRUNC('Pay Table 2025'!C21/30,2)+16.67</f>
        <v>214.23000000000002</v>
      </c>
      <c r="D17" s="55">
        <f>TRUNC('Pay Table 2025'!D21/30,2)+16.67</f>
        <v>219.89999999999998</v>
      </c>
      <c r="E17" s="55">
        <f>TRUNC('Pay Table 2025'!E21/30,2)+16.67</f>
        <v>225.48000000000002</v>
      </c>
      <c r="F17" s="55">
        <f>TRUNC('Pay Table 2025'!F21/30,2)+16.67</f>
        <v>235.10000000000002</v>
      </c>
      <c r="G17" s="55">
        <f>TRUNC('Pay Table 2025'!G21/30,2)+16.67</f>
        <v>244.61</v>
      </c>
      <c r="H17" s="55">
        <f>TRUNC('Pay Table 2025'!H21/30,2)+16.67</f>
        <v>254.24</v>
      </c>
      <c r="I17" s="55">
        <f>TRUNC('Pay Table 2025'!I21/30,2)+16.67</f>
        <v>268.7</v>
      </c>
      <c r="J17" s="55">
        <f>TRUNC('Pay Table 2025'!J21/30,2)+16.67</f>
        <v>281.40000000000003</v>
      </c>
      <c r="K17" s="55">
        <f>TRUNC('Pay Table 2025'!K21/30,2)+16.67</f>
        <v>293.48</v>
      </c>
      <c r="L17" s="55">
        <f>TRUNC('Pay Table 2025'!L21/30,2)+16.67</f>
        <v>303.39000000000004</v>
      </c>
      <c r="M17" s="55">
        <f>TRUNC('Pay Table 2025'!M21/30,2)+16.67</f>
        <v>313.04000000000002</v>
      </c>
      <c r="N17" s="55">
        <f>TRUNC('Pay Table 2025'!N21/30,2)+16.67</f>
        <v>327.19</v>
      </c>
      <c r="O17" s="55">
        <f>TRUNC('Pay Table 2025'!O21/30,2)+16.67</f>
        <v>338.83000000000004</v>
      </c>
      <c r="P17" s="55">
        <f>TRUNC('Pay Table 2025'!P21/30,2)+16.67</f>
        <v>352.1</v>
      </c>
      <c r="Q17" s="55">
        <f>TRUNC('Pay Table 2025'!Q21/30,2)+16.67</f>
        <v>352.1</v>
      </c>
      <c r="R17" s="55">
        <f>TRUNC('Pay Table 2025'!R21/30,2)+16.67</f>
        <v>358.79</v>
      </c>
      <c r="S17" s="55">
        <f>TRUNC('Pay Table 2025'!S21/30,2)+16.67</f>
        <v>358.79</v>
      </c>
      <c r="T17" s="55">
        <f>TRUNC('Pay Table 2025'!T21/30,2)+16.67</f>
        <v>358.79</v>
      </c>
      <c r="U17" s="55">
        <f>TRUNC('Pay Table 2025'!U21/30,2)+16.67</f>
        <v>358.79</v>
      </c>
      <c r="V17" s="55">
        <f>TRUNC('Pay Table 2025'!V21/30,2)+16.67</f>
        <v>358.79</v>
      </c>
      <c r="W17" s="55">
        <f>TRUNC('Pay Table 2025'!W21/30,2)+16.67</f>
        <v>358.79</v>
      </c>
    </row>
    <row r="18" spans="1:23" x14ac:dyDescent="0.4">
      <c r="A18" t="s">
        <v>86</v>
      </c>
      <c r="B18" s="55">
        <f>TRUNC('Pay Table 2025'!B22/30,2)+16.67</f>
        <v>184.41000000000003</v>
      </c>
      <c r="C18" s="55">
        <f>TRUNC('Pay Table 2025'!C22/30,2)+16.67</f>
        <v>191.38</v>
      </c>
      <c r="D18" s="55">
        <f>TRUNC('Pay Table 2025'!D22/30,2)+16.67</f>
        <v>198.57</v>
      </c>
      <c r="E18" s="55">
        <f>TRUNC('Pay Table 2025'!E22/30,2)+16.67</f>
        <v>200.89999999999998</v>
      </c>
      <c r="F18" s="55">
        <f>TRUNC('Pay Table 2025'!F22/30,2)+16.67</f>
        <v>208.41000000000003</v>
      </c>
      <c r="G18" s="55">
        <f>TRUNC('Pay Table 2025'!G22/30,2)+16.67</f>
        <v>223.19</v>
      </c>
      <c r="H18" s="55">
        <f>TRUNC('Pay Table 2025'!H22/30,2)+16.67</f>
        <v>238.58999999999997</v>
      </c>
      <c r="I18" s="55">
        <f>TRUNC('Pay Table 2025'!I22/30,2)+16.67</f>
        <v>245.83999999999997</v>
      </c>
      <c r="J18" s="55">
        <f>TRUNC('Pay Table 2025'!J22/30,2)+16.67</f>
        <v>254.23000000000002</v>
      </c>
      <c r="K18" s="55">
        <f>TRUNC('Pay Table 2025'!K22/30,2)+16.67</f>
        <v>262.85000000000002</v>
      </c>
      <c r="L18" s="55">
        <f>TRUNC('Pay Table 2025'!L22/30,2)+16.67</f>
        <v>278.40000000000003</v>
      </c>
      <c r="M18" s="55">
        <f>TRUNC('Pay Table 2025'!M22/30,2)+16.67</f>
        <v>288.88</v>
      </c>
      <c r="N18" s="55">
        <f>TRUNC('Pay Table 2025'!N22/30,2)+16.67</f>
        <v>295.15000000000003</v>
      </c>
      <c r="O18" s="55">
        <f>TRUNC('Pay Table 2025'!O22/30,2)+16.67</f>
        <v>301.82</v>
      </c>
      <c r="P18" s="55">
        <f>TRUNC('Pay Table 2025'!P22/30,2)+16.67</f>
        <v>310.91000000000003</v>
      </c>
      <c r="Q18" s="55">
        <f>TRUNC('Pay Table 2025'!Q22/30,2)+16.67</f>
        <v>310.91000000000003</v>
      </c>
      <c r="R18" s="55">
        <f>TRUNC('Pay Table 2025'!R22/30,2)+16.67</f>
        <v>310.91000000000003</v>
      </c>
      <c r="S18" s="55">
        <f>TRUNC('Pay Table 2025'!S22/30,2)+16.67</f>
        <v>310.91000000000003</v>
      </c>
      <c r="T18" s="55">
        <f>TRUNC('Pay Table 2025'!T22/30,2)+16.67</f>
        <v>310.91000000000003</v>
      </c>
      <c r="U18" s="55">
        <f>TRUNC('Pay Table 2025'!U22/30,2)+16.67</f>
        <v>310.91000000000003</v>
      </c>
      <c r="V18" s="55">
        <f>TRUNC('Pay Table 2025'!V22/30,2)+16.67</f>
        <v>310.91000000000003</v>
      </c>
      <c r="W18" s="55">
        <f>TRUNC('Pay Table 2025'!W22/30,2)+16.67</f>
        <v>310.91000000000003</v>
      </c>
    </row>
    <row r="19" spans="1:23" x14ac:dyDescent="0.4">
      <c r="A19" t="s">
        <v>87</v>
      </c>
      <c r="B19" s="55">
        <f>TRUNC('Pay Table 2025'!B23/30,2)+16.67</f>
        <v>165.08999999999997</v>
      </c>
      <c r="C19" s="55">
        <f>TRUNC('Pay Table 2025'!C23/30,2)+16.67</f>
        <v>179.13</v>
      </c>
      <c r="D19" s="55">
        <f>TRUNC('Pay Table 2025'!D23/30,2)+16.67</f>
        <v>183.44</v>
      </c>
      <c r="E19" s="55">
        <f>TRUNC('Pay Table 2025'!E23/30,2)+16.67</f>
        <v>186.42000000000002</v>
      </c>
      <c r="F19" s="55">
        <f>TRUNC('Pay Table 2025'!F23/30,2)+16.67</f>
        <v>196.03000000000003</v>
      </c>
      <c r="G19" s="55">
        <f>TRUNC('Pay Table 2025'!G23/30,2)+16.67</f>
        <v>210.99</v>
      </c>
      <c r="H19" s="55">
        <f>TRUNC('Pay Table 2025'!H23/30,2)+16.67</f>
        <v>218.42000000000002</v>
      </c>
      <c r="I19" s="55">
        <f>TRUNC('Pay Table 2025'!I23/30,2)+16.67</f>
        <v>225.70999999999998</v>
      </c>
      <c r="J19" s="55">
        <f>TRUNC('Pay Table 2025'!J23/30,2)+16.67</f>
        <v>234.64</v>
      </c>
      <c r="K19" s="55">
        <f>TRUNC('Pay Table 2025'!K23/30,2)+16.67</f>
        <v>241.62</v>
      </c>
      <c r="L19" s="55">
        <f>TRUNC('Pay Table 2025'!L23/30,2)+16.67</f>
        <v>247.93</v>
      </c>
      <c r="M19" s="55">
        <f>TRUNC('Pay Table 2025'!M23/30,2)+16.67</f>
        <v>255.49</v>
      </c>
      <c r="N19" s="55">
        <f>TRUNC('Pay Table 2025'!N23/30,2)+16.67</f>
        <v>260.45999999999998</v>
      </c>
      <c r="O19" s="55">
        <f>TRUNC('Pay Table 2025'!O23/30,2)+16.67</f>
        <v>264.39999999999998</v>
      </c>
      <c r="P19" s="55">
        <f>TRUNC('Pay Table 2025'!P23/30,2)+16.67</f>
        <v>264.39999999999998</v>
      </c>
      <c r="Q19" s="55">
        <f>TRUNC('Pay Table 2025'!Q23/30,2)+16.67</f>
        <v>264.39999999999998</v>
      </c>
      <c r="R19" s="55">
        <f>TRUNC('Pay Table 2025'!R23/30,2)+16.67</f>
        <v>264.39999999999998</v>
      </c>
      <c r="S19" s="55">
        <f>TRUNC('Pay Table 2025'!S23/30,2)+16.67</f>
        <v>264.39999999999998</v>
      </c>
      <c r="T19" s="55">
        <f>TRUNC('Pay Table 2025'!T23/30,2)+16.67</f>
        <v>264.39999999999998</v>
      </c>
      <c r="U19" s="55">
        <f>TRUNC('Pay Table 2025'!U23/30,2)+16.67</f>
        <v>264.39999999999998</v>
      </c>
      <c r="V19" s="55">
        <f>TRUNC('Pay Table 2025'!V23/30,2)+16.67</f>
        <v>264.39999999999998</v>
      </c>
      <c r="W19" s="55">
        <f>TRUNC('Pay Table 2025'!W23/30,2)+16.67</f>
        <v>264.39999999999998</v>
      </c>
    </row>
    <row r="20" spans="1:23" x14ac:dyDescent="0.4">
      <c r="A20" t="s">
        <v>88</v>
      </c>
      <c r="B20" s="55">
        <f>TRUNC('Pay Table 2025'!B24/30,2)+16.67</f>
        <v>146.94</v>
      </c>
      <c r="C20" s="55">
        <f>TRUNC('Pay Table 2025'!C24/30,2)+16.67</f>
        <v>160.98000000000002</v>
      </c>
      <c r="D20" s="55">
        <f>TRUNC('Pay Table 2025'!D24/30,2)+16.67</f>
        <v>164.74</v>
      </c>
      <c r="E20" s="55">
        <f>TRUNC('Pay Table 2025'!E24/30,2)+16.67</f>
        <v>172.70999999999998</v>
      </c>
      <c r="F20" s="55">
        <f>TRUNC('Pay Table 2025'!F24/30,2)+16.67</f>
        <v>182.12</v>
      </c>
      <c r="G20" s="55">
        <f>TRUNC('Pay Table 2025'!G24/30,2)+16.67</f>
        <v>196</v>
      </c>
      <c r="H20" s="55">
        <f>TRUNC('Pay Table 2025'!H24/30,2)+16.67</f>
        <v>202.48000000000002</v>
      </c>
      <c r="I20" s="55">
        <f>TRUNC('Pay Table 2025'!I24/30,2)+16.67</f>
        <v>211.57</v>
      </c>
      <c r="J20" s="55">
        <f>TRUNC('Pay Table 2025'!J24/30,2)+16.67</f>
        <v>220.48000000000002</v>
      </c>
      <c r="K20" s="55">
        <f>TRUNC('Pay Table 2025'!K24/30,2)+16.67</f>
        <v>227.49</v>
      </c>
      <c r="L20" s="55">
        <f>TRUNC('Pay Table 2025'!L24/30,2)+16.67</f>
        <v>233.95</v>
      </c>
      <c r="M20" s="55">
        <f>TRUNC('Pay Table 2025'!M24/30,2)+16.67</f>
        <v>241.79000000000002</v>
      </c>
      <c r="N20" s="55">
        <f>TRUNC('Pay Table 2025'!N24/30,2)+16.67</f>
        <v>241.79000000000002</v>
      </c>
      <c r="O20" s="55">
        <f>TRUNC('Pay Table 2025'!O24/30,2)+16.67</f>
        <v>241.79000000000002</v>
      </c>
      <c r="P20" s="55">
        <f>TRUNC('Pay Table 2025'!P24/30,2)+16.67</f>
        <v>241.79000000000002</v>
      </c>
      <c r="Q20" s="55">
        <f>TRUNC('Pay Table 2025'!Q24/30,2)+16.67</f>
        <v>241.79000000000002</v>
      </c>
      <c r="R20" s="55">
        <f>TRUNC('Pay Table 2025'!R24/30,2)+16.67</f>
        <v>241.79000000000002</v>
      </c>
      <c r="S20" s="55">
        <f>TRUNC('Pay Table 2025'!S24/30,2)+16.67</f>
        <v>241.79000000000002</v>
      </c>
      <c r="T20" s="55">
        <f>TRUNC('Pay Table 2025'!T24/30,2)+16.67</f>
        <v>241.79000000000002</v>
      </c>
      <c r="U20" s="55">
        <f>TRUNC('Pay Table 2025'!U24/30,2)+16.67</f>
        <v>241.79000000000002</v>
      </c>
      <c r="V20" s="55">
        <f>TRUNC('Pay Table 2025'!V24/30,2)+16.67</f>
        <v>241.79000000000002</v>
      </c>
      <c r="W20" s="55">
        <f>TRUNC('Pay Table 2025'!W24/30,2)+16.67</f>
        <v>241.79000000000002</v>
      </c>
    </row>
    <row r="21" spans="1:23" x14ac:dyDescent="0.4">
      <c r="A21" t="s">
        <v>89</v>
      </c>
      <c r="B21" s="54">
        <f>TRUNC('Pay Table 2025'!B27/30,2)+16.67</f>
        <v>16.670000000000002</v>
      </c>
      <c r="C21" s="54">
        <f>TRUNC('Pay Table 2025'!C27/30,2)+16.67</f>
        <v>16.670000000000002</v>
      </c>
      <c r="D21" s="54">
        <f>TRUNC('Pay Table 2025'!D27/30,2)+16.67</f>
        <v>16.670000000000002</v>
      </c>
      <c r="E21" s="54">
        <f>TRUNC('Pay Table 2025'!E27/30,2)+16.67</f>
        <v>16.670000000000002</v>
      </c>
      <c r="F21" s="54">
        <f>TRUNC('Pay Table 2025'!F27/30,2)+16.67</f>
        <v>16.670000000000002</v>
      </c>
      <c r="G21" s="54">
        <f>TRUNC('Pay Table 2025'!G27/30,2)+16.67</f>
        <v>16.670000000000002</v>
      </c>
      <c r="H21" s="56">
        <f>TRUNC('Pay Table 2025'!H27/30,2)+16.67</f>
        <v>238.57999999999998</v>
      </c>
      <c r="I21" s="56">
        <f>TRUNC('Pay Table 2025'!I27/30,2)+16.67</f>
        <v>243.60000000000002</v>
      </c>
      <c r="J21" s="56">
        <f>TRUNC('Pay Table 2025'!J27/30,2)+16.67</f>
        <v>249.93</v>
      </c>
      <c r="K21" s="56">
        <f>TRUNC('Pay Table 2025'!K27/30,2)+16.67</f>
        <v>257.39</v>
      </c>
      <c r="L21" s="56">
        <f>TRUNC('Pay Table 2025'!L27/30,2)+16.67</f>
        <v>264.93</v>
      </c>
      <c r="M21" s="56">
        <f>TRUNC('Pay Table 2025'!M27/30,2)+16.67</f>
        <v>276.95</v>
      </c>
      <c r="N21" s="56">
        <f>TRUNC('Pay Table 2025'!N27/30,2)+16.67</f>
        <v>287.16000000000003</v>
      </c>
      <c r="O21" s="56">
        <f>TRUNC('Pay Table 2025'!O27/30,2)+16.67</f>
        <v>297.87</v>
      </c>
      <c r="P21" s="56">
        <f>TRUNC('Pay Table 2025'!P27/30,2)+16.67</f>
        <v>314.29000000000002</v>
      </c>
      <c r="Q21" s="56">
        <f>TRUNC('Pay Table 2025'!Q27/30,2)+16.67</f>
        <v>314.29000000000002</v>
      </c>
      <c r="R21" s="56">
        <f>TRUNC('Pay Table 2025'!R27/30,2)+16.67</f>
        <v>329.14000000000004</v>
      </c>
      <c r="S21" s="56">
        <f>TRUNC('Pay Table 2025'!S27/30,2)+16.67</f>
        <v>329.14000000000004</v>
      </c>
      <c r="T21" s="56">
        <f>TRUNC('Pay Table 2025'!T27/30,2)+16.67</f>
        <v>344.78000000000003</v>
      </c>
      <c r="U21" s="56">
        <f>TRUNC('Pay Table 2025'!U27/30,2)+16.67</f>
        <v>344.78000000000003</v>
      </c>
      <c r="V21" s="56">
        <f>TRUNC('Pay Table 2025'!V27/30,2)+16.67</f>
        <v>361.22</v>
      </c>
      <c r="W21" s="56">
        <f>TRUNC('Pay Table 2025'!W27/30,2)+16.67</f>
        <v>361.22</v>
      </c>
    </row>
    <row r="22" spans="1:23" x14ac:dyDescent="0.4">
      <c r="A22" t="s">
        <v>90</v>
      </c>
      <c r="B22" s="54">
        <f>TRUNC('Pay Table 2025'!B28/30,2)+16.67</f>
        <v>16.670000000000002</v>
      </c>
      <c r="C22" s="54">
        <f>TRUNC('Pay Table 2025'!C28/30,2)+16.67</f>
        <v>16.670000000000002</v>
      </c>
      <c r="D22" s="54">
        <f>TRUNC('Pay Table 2025'!D28/30,2)+16.67</f>
        <v>16.670000000000002</v>
      </c>
      <c r="E22" s="54">
        <f>TRUNC('Pay Table 2025'!E28/30,2)+16.67</f>
        <v>16.670000000000002</v>
      </c>
      <c r="F22" s="54">
        <f>TRUNC('Pay Table 2025'!F28/30,2)+16.67</f>
        <v>16.670000000000002</v>
      </c>
      <c r="G22" s="56">
        <f>TRUNC('Pay Table 2025'!G28/30,2)+16.67</f>
        <v>198.32</v>
      </c>
      <c r="H22" s="56">
        <f>TRUNC('Pay Table 2025'!H28/30,2)+16.67</f>
        <v>206.36</v>
      </c>
      <c r="I22" s="56">
        <f>TRUNC('Pay Table 2025'!I28/30,2)+16.67</f>
        <v>211.32999999999998</v>
      </c>
      <c r="J22" s="56">
        <f>TRUNC('Pay Table 2025'!J28/30,2)+16.67</f>
        <v>217.29000000000002</v>
      </c>
      <c r="K22" s="56">
        <f>TRUNC('Pay Table 2025'!K28/30,2)+16.67</f>
        <v>223.74</v>
      </c>
      <c r="L22" s="56">
        <f>TRUNC('Pay Table 2025'!L28/30,2)+16.67</f>
        <v>235.39999999999998</v>
      </c>
      <c r="M22" s="56">
        <f>TRUNC('Pay Table 2025'!M28/30,2)+16.67</f>
        <v>241.31</v>
      </c>
      <c r="N22" s="56">
        <f>TRUNC('Pay Table 2025'!N28/30,2)+16.67</f>
        <v>251.36</v>
      </c>
      <c r="O22" s="56">
        <f>TRUNC('Pay Table 2025'!O28/30,2)+16.67</f>
        <v>256.93</v>
      </c>
      <c r="P22" s="56">
        <f>TRUNC('Pay Table 2025'!P28/30,2)+16.67</f>
        <v>270.64999999999998</v>
      </c>
      <c r="Q22" s="56">
        <f>TRUNC('Pay Table 2025'!Q28/30,2)+16.67</f>
        <v>270.64999999999998</v>
      </c>
      <c r="R22" s="56">
        <f>TRUNC('Pay Table 2025'!R28/30,2)+16.67</f>
        <v>275.74</v>
      </c>
      <c r="S22" s="56">
        <f>TRUNC('Pay Table 2025'!S28/30,2)+16.67</f>
        <v>275.74</v>
      </c>
      <c r="T22" s="56">
        <f>TRUNC('Pay Table 2025'!T28/30,2)+16.67</f>
        <v>275.74</v>
      </c>
      <c r="U22" s="56">
        <f>TRUNC('Pay Table 2025'!U28/30,2)+16.67</f>
        <v>275.74</v>
      </c>
      <c r="V22" s="56">
        <f>TRUNC('Pay Table 2025'!V28/30,2)+16.67</f>
        <v>275.74</v>
      </c>
      <c r="W22" s="56">
        <f>TRUNC('Pay Table 2025'!W28/30,2)+16.67</f>
        <v>275.74</v>
      </c>
    </row>
    <row r="23" spans="1:23" x14ac:dyDescent="0.4">
      <c r="A23" t="s">
        <v>91</v>
      </c>
      <c r="B23" s="55">
        <f>TRUNC('Pay Table 2025'!B29/30,2)+16.67</f>
        <v>142.94</v>
      </c>
      <c r="C23" s="55">
        <f>TRUNC('Pay Table 2025'!C29/30,2)+16.67</f>
        <v>154.48000000000002</v>
      </c>
      <c r="D23" s="55">
        <f>TRUNC('Pay Table 2025'!D29/30,2)+16.67</f>
        <v>159.76999999999998</v>
      </c>
      <c r="E23" s="55">
        <f>TRUNC('Pay Table 2025'!E29/30,2)+16.67</f>
        <v>166.74</v>
      </c>
      <c r="F23" s="55">
        <f>TRUNC('Pay Table 2025'!F29/30,2)+16.67</f>
        <v>172.22000000000003</v>
      </c>
      <c r="G23" s="55">
        <f>TRUNC('Pay Table 2025'!G29/30,2)+16.67</f>
        <v>181.58999999999997</v>
      </c>
      <c r="H23" s="55">
        <f>TRUNC('Pay Table 2025'!H29/30,2)+16.67</f>
        <v>186.88</v>
      </c>
      <c r="I23" s="55">
        <f>TRUNC('Pay Table 2025'!I29/30,2)+16.67</f>
        <v>196.24</v>
      </c>
      <c r="J23" s="55">
        <f>TRUNC('Pay Table 2025'!J29/30,2)+16.67</f>
        <v>204.05</v>
      </c>
      <c r="K23" s="55">
        <f>TRUNC('Pay Table 2025'!K29/30,2)+16.67</f>
        <v>209.38</v>
      </c>
      <c r="L23" s="55">
        <f>TRUNC('Pay Table 2025'!L29/30,2)+16.67</f>
        <v>215.04000000000002</v>
      </c>
      <c r="M23" s="55">
        <f>TRUNC('Pay Table 2025'!M29/30,2)+16.67</f>
        <v>217.24</v>
      </c>
      <c r="N23" s="55">
        <f>TRUNC('Pay Table 2025'!N29/30,2)+16.67</f>
        <v>224.61</v>
      </c>
      <c r="O23" s="55">
        <f>TRUNC('Pay Table 2025'!O29/30,2)+16.67</f>
        <v>228.56</v>
      </c>
      <c r="P23" s="55">
        <f>TRUNC('Pay Table 2025'!P29/30,2)+16.67</f>
        <v>243.63</v>
      </c>
      <c r="Q23" s="55">
        <f>TRUNC('Pay Table 2025'!Q29/30,2)+16.67</f>
        <v>243.63</v>
      </c>
      <c r="R23" s="55">
        <f>TRUNC('Pay Table 2025'!R29/30,2)+16.67</f>
        <v>243.63</v>
      </c>
      <c r="S23" s="55">
        <f>TRUNC('Pay Table 2025'!S29/30,2)+16.67</f>
        <v>243.63</v>
      </c>
      <c r="T23" s="55">
        <f>TRUNC('Pay Table 2025'!T29/30,2)+16.67</f>
        <v>243.63</v>
      </c>
      <c r="U23" s="55">
        <f>TRUNC('Pay Table 2025'!U29/30,2)+16.67</f>
        <v>243.63</v>
      </c>
      <c r="V23" s="55">
        <f>TRUNC('Pay Table 2025'!V29/30,2)+16.67</f>
        <v>243.63</v>
      </c>
      <c r="W23" s="55">
        <f>TRUNC('Pay Table 2025'!W29/30,2)+16.67</f>
        <v>243.63</v>
      </c>
    </row>
    <row r="24" spans="1:23" x14ac:dyDescent="0.4">
      <c r="A24" s="60" t="s">
        <v>92</v>
      </c>
      <c r="B24" s="55">
        <f>TRUNC('Pay Table 2025'!B30/30,2)+16.67</f>
        <v>125.89</v>
      </c>
      <c r="C24" s="55">
        <f>TRUNC('Pay Table 2025'!C30/30,2)+16.67</f>
        <v>136.87</v>
      </c>
      <c r="D24" s="55">
        <f>TRUNC('Pay Table 2025'!D30/30,2)+16.67</f>
        <v>142.17000000000002</v>
      </c>
      <c r="E24" s="55">
        <f>TRUNC('Pay Table 2025'!E30/30,2)+16.67</f>
        <v>147.32999999999998</v>
      </c>
      <c r="F24" s="55">
        <f>TRUNC('Pay Table 2025'!F30/30,2)+16.67</f>
        <v>152.69</v>
      </c>
      <c r="G24" s="55">
        <f>TRUNC('Pay Table 2025'!G30/30,2)+16.67</f>
        <v>164.8</v>
      </c>
      <c r="H24" s="55">
        <f>TRUNC('Pay Table 2025'!H30/30,2)+16.67</f>
        <v>169.51</v>
      </c>
      <c r="I24" s="55">
        <f>TRUNC('Pay Table 2025'!I30/30,2)+16.67</f>
        <v>178.63</v>
      </c>
      <c r="J24" s="55">
        <f>TRUNC('Pay Table 2025'!J30/30,2)+16.67</f>
        <v>181.42000000000002</v>
      </c>
      <c r="K24" s="55">
        <f>TRUNC('Pay Table 2025'!K30/30,2)+16.67</f>
        <v>183.45</v>
      </c>
      <c r="L24" s="55">
        <f>TRUNC('Pay Table 2025'!L30/30,2)+16.67</f>
        <v>185.82999999999998</v>
      </c>
      <c r="M24" s="55">
        <f>TRUNC('Pay Table 2025'!M30/30,2)+16.67</f>
        <v>185.82999999999998</v>
      </c>
      <c r="N24" s="55">
        <f>TRUNC('Pay Table 2025'!N30/30,2)+16.67</f>
        <v>185.82999999999998</v>
      </c>
      <c r="O24" s="55">
        <f>TRUNC('Pay Table 2025'!O30/30,2)+16.67</f>
        <v>185.82999999999998</v>
      </c>
      <c r="P24" s="55">
        <f>TRUNC('Pay Table 2025'!P30/30,2)+16.67</f>
        <v>185.82999999999998</v>
      </c>
      <c r="Q24" s="55">
        <f>TRUNC('Pay Table 2025'!Q30/30,2)+16.67</f>
        <v>185.82999999999998</v>
      </c>
      <c r="R24" s="55">
        <f>TRUNC('Pay Table 2025'!R30/30,2)+16.67</f>
        <v>185.82999999999998</v>
      </c>
      <c r="S24" s="55">
        <f>TRUNC('Pay Table 2025'!S30/30,2)+16.67</f>
        <v>185.82999999999998</v>
      </c>
      <c r="T24" s="55">
        <f>TRUNC('Pay Table 2025'!T30/30,2)+16.67</f>
        <v>185.82999999999998</v>
      </c>
      <c r="U24" s="55">
        <f>TRUNC('Pay Table 2025'!U30/30,2)+16.67</f>
        <v>185.82999999999998</v>
      </c>
      <c r="V24" s="55">
        <f>TRUNC('Pay Table 2025'!V30/30,2)+16.67</f>
        <v>185.82999999999998</v>
      </c>
      <c r="W24" s="55">
        <f>TRUNC('Pay Table 2025'!W30/30,2)+16.67</f>
        <v>185.82999999999998</v>
      </c>
    </row>
    <row r="25" spans="1:23" s="60" customFormat="1" x14ac:dyDescent="0.4">
      <c r="A25" s="60" t="s">
        <v>93</v>
      </c>
      <c r="B25" s="55">
        <f>TRUNC('Pay Table 2025'!B31/30,2)+16.67</f>
        <v>124.02</v>
      </c>
      <c r="C25" s="55">
        <f>TRUNC('Pay Table 2025'!C31/30,2)+16.67</f>
        <v>132.22</v>
      </c>
      <c r="D25" s="55">
        <f>TRUNC('Pay Table 2025'!D31/30,2)+16.67</f>
        <v>137.92000000000002</v>
      </c>
      <c r="E25" s="55">
        <f>TRUNC('Pay Table 2025'!E31/30,2)+16.67</f>
        <v>143.41</v>
      </c>
      <c r="F25" s="55">
        <f>TRUNC('Pay Table 2025'!F31/30,2)+16.67</f>
        <v>148.64999999999998</v>
      </c>
      <c r="G25" s="55">
        <f>TRUNC('Pay Table 2025'!G31/30,2)+16.67</f>
        <v>154.75</v>
      </c>
      <c r="H25" s="55">
        <f>TRUNC('Pay Table 2025'!H31/30,2)+16.67</f>
        <v>157.82</v>
      </c>
      <c r="I25" s="55">
        <f>TRUNC('Pay Table 2025'!I31/30,2)+16.67</f>
        <v>158.66000000000003</v>
      </c>
      <c r="J25" s="55">
        <f>TRUNC('Pay Table 2025'!J31/30,2)+16.67</f>
        <v>158.66000000000003</v>
      </c>
      <c r="K25" s="55">
        <f>TRUNC('Pay Table 2025'!K31/30,2)+16.67</f>
        <v>158.66000000000003</v>
      </c>
      <c r="L25" s="55">
        <f>TRUNC('Pay Table 2025'!L31/30,2)+16.67</f>
        <v>158.66000000000003</v>
      </c>
      <c r="M25" s="55">
        <f>TRUNC('Pay Table 2025'!M31/30,2)+16.67</f>
        <v>158.66000000000003</v>
      </c>
      <c r="N25" s="55">
        <f>TRUNC('Pay Table 2025'!N31/30,2)+16.67</f>
        <v>158.66000000000003</v>
      </c>
      <c r="O25" s="55">
        <f>TRUNC('Pay Table 2025'!O31/30,2)+16.67</f>
        <v>158.66000000000003</v>
      </c>
      <c r="P25" s="55">
        <f>TRUNC('Pay Table 2025'!P31/30,2)+16.67</f>
        <v>158.66000000000003</v>
      </c>
      <c r="Q25" s="55">
        <f>TRUNC('Pay Table 2025'!Q31/30,2)+16.67</f>
        <v>158.66000000000003</v>
      </c>
      <c r="R25" s="55">
        <f>TRUNC('Pay Table 2025'!R31/30,2)+16.67</f>
        <v>158.66000000000003</v>
      </c>
      <c r="S25" s="55">
        <f>TRUNC('Pay Table 2025'!S31/30,2)+16.67</f>
        <v>158.66000000000003</v>
      </c>
      <c r="T25" s="55">
        <f>TRUNC('Pay Table 2025'!T31/30,2)+16.67</f>
        <v>158.66000000000003</v>
      </c>
      <c r="U25" s="55">
        <f>TRUNC('Pay Table 2025'!U31/30,2)+16.67</f>
        <v>158.66000000000003</v>
      </c>
      <c r="V25" s="55">
        <f>TRUNC('Pay Table 2025'!V31/30,2)+16.67</f>
        <v>158.66000000000003</v>
      </c>
      <c r="W25" s="55">
        <f>TRUNC('Pay Table 2025'!W31/30,2)+16.67</f>
        <v>158.66000000000003</v>
      </c>
    </row>
    <row r="26" spans="1:23" s="60" customFormat="1" x14ac:dyDescent="0.4">
      <c r="A26" s="60" t="s">
        <v>13</v>
      </c>
      <c r="B26" s="55">
        <f>TRUNC('Pay Table 2025'!B32/30,2)+16.67</f>
        <v>117.58</v>
      </c>
      <c r="C26" s="55">
        <f>TRUNC('Pay Table 2025'!C32/30,2)+16.67</f>
        <v>122.74</v>
      </c>
      <c r="D26" s="55">
        <f>TRUNC('Pay Table 2025'!D32/30,2)+16.67</f>
        <v>128.5</v>
      </c>
      <c r="E26" s="55">
        <f>TRUNC('Pay Table 2025'!E32/30,2)+16.67</f>
        <v>134.16</v>
      </c>
      <c r="F26" s="55">
        <f>TRUNC('Pay Table 2025'!F32/30,2)+16.67</f>
        <v>139.19</v>
      </c>
      <c r="G26" s="55">
        <f>TRUNC('Pay Table 2025'!G32/30,2)+16.67</f>
        <v>139.19</v>
      </c>
      <c r="H26" s="55">
        <f>TRUNC('Pay Table 2025'!H32/30,2)+16.67</f>
        <v>139.19</v>
      </c>
      <c r="I26" s="55">
        <f>TRUNC('Pay Table 2025'!I32/30,2)+16.67</f>
        <v>139.19</v>
      </c>
      <c r="J26" s="55">
        <f>TRUNC('Pay Table 2025'!J32/30,2)+16.67</f>
        <v>139.19</v>
      </c>
      <c r="K26" s="55">
        <f>TRUNC('Pay Table 2025'!K32/30,2)+16.67</f>
        <v>139.19</v>
      </c>
      <c r="L26" s="55">
        <f>TRUNC('Pay Table 2025'!L32/30,2)+16.67</f>
        <v>139.19</v>
      </c>
      <c r="M26" s="55">
        <f>TRUNC('Pay Table 2025'!M32/30,2)+16.67</f>
        <v>139.19</v>
      </c>
      <c r="N26" s="55">
        <f>TRUNC('Pay Table 2025'!N32/30,2)+16.67</f>
        <v>139.19</v>
      </c>
      <c r="O26" s="55">
        <f>TRUNC('Pay Table 2025'!O32/30,2)+16.67</f>
        <v>139.19</v>
      </c>
      <c r="P26" s="55">
        <f>TRUNC('Pay Table 2025'!P32/30,2)+16.67</f>
        <v>139.19</v>
      </c>
      <c r="Q26" s="55">
        <f>TRUNC('Pay Table 2025'!Q32/30,2)+16.67</f>
        <v>139.19</v>
      </c>
      <c r="R26" s="55">
        <f>TRUNC('Pay Table 2025'!R32/30,2)+16.67</f>
        <v>139.19</v>
      </c>
      <c r="S26" s="55">
        <f>TRUNC('Pay Table 2025'!S32/30,2)+16.67</f>
        <v>139.19</v>
      </c>
      <c r="T26" s="55">
        <f>TRUNC('Pay Table 2025'!T32/30,2)+16.67</f>
        <v>139.19</v>
      </c>
      <c r="U26" s="55">
        <f>TRUNC('Pay Table 2025'!U32/30,2)+16.67</f>
        <v>139.19</v>
      </c>
      <c r="V26" s="55">
        <f>TRUNC('Pay Table 2025'!V32/30,2)+16.67</f>
        <v>139.19</v>
      </c>
      <c r="W26" s="55">
        <f>TRUNC('Pay Table 2025'!W32/30,2)+16.67</f>
        <v>139.19</v>
      </c>
    </row>
    <row r="27" spans="1:23" s="60" customFormat="1" x14ac:dyDescent="0.4">
      <c r="A27" s="60" t="s">
        <v>94</v>
      </c>
      <c r="B27" s="55">
        <f>TRUNC('Pay Table 2025'!B33/30,2)+16.67</f>
        <v>107.77</v>
      </c>
      <c r="C27" s="55">
        <f>TRUNC('Pay Table 2025'!C33/30,2)+16.67</f>
        <v>113.49</v>
      </c>
      <c r="D27" s="55">
        <f>TRUNC('Pay Table 2025'!D33/30,2)+16.67</f>
        <v>119.37</v>
      </c>
      <c r="E27" s="55">
        <f>TRUNC('Pay Table 2025'!E33/30,2)+16.67</f>
        <v>119.37</v>
      </c>
      <c r="F27" s="55">
        <f>TRUNC('Pay Table 2025'!F33/30,2)+16.67</f>
        <v>119.37</v>
      </c>
      <c r="G27" s="55">
        <f>TRUNC('Pay Table 2025'!G33/30,2)+16.67</f>
        <v>119.37</v>
      </c>
      <c r="H27" s="55">
        <f>TRUNC('Pay Table 2025'!H33/30,2)+16.67</f>
        <v>119.37</v>
      </c>
      <c r="I27" s="55">
        <f>TRUNC('Pay Table 2025'!I33/30,2)+16.67</f>
        <v>119.37</v>
      </c>
      <c r="J27" s="55">
        <f>TRUNC('Pay Table 2025'!J33/30,2)+16.67</f>
        <v>119.37</v>
      </c>
      <c r="K27" s="55">
        <f>TRUNC('Pay Table 2025'!K33/30,2)+16.67</f>
        <v>119.37</v>
      </c>
      <c r="L27" s="55">
        <f>TRUNC('Pay Table 2025'!L33/30,2)+16.67</f>
        <v>119.37</v>
      </c>
      <c r="M27" s="55">
        <f>TRUNC('Pay Table 2025'!M33/30,2)+16.67</f>
        <v>119.37</v>
      </c>
      <c r="N27" s="55">
        <f>TRUNC('Pay Table 2025'!N33/30,2)+16.67</f>
        <v>119.37</v>
      </c>
      <c r="O27" s="55">
        <f>TRUNC('Pay Table 2025'!O33/30,2)+16.67</f>
        <v>119.37</v>
      </c>
      <c r="P27" s="55">
        <f>TRUNC('Pay Table 2025'!P33/30,2)+16.67</f>
        <v>119.37</v>
      </c>
      <c r="Q27" s="55">
        <f>TRUNC('Pay Table 2025'!Q33/30,2)+16.67</f>
        <v>119.37</v>
      </c>
      <c r="R27" s="55">
        <f>TRUNC('Pay Table 2025'!R33/30,2)+16.67</f>
        <v>119.37</v>
      </c>
      <c r="S27" s="55">
        <f>TRUNC('Pay Table 2025'!S33/30,2)+16.67</f>
        <v>119.37</v>
      </c>
      <c r="T27" s="55">
        <f>TRUNC('Pay Table 2025'!T33/30,2)+16.67</f>
        <v>119.37</v>
      </c>
      <c r="U27" s="55">
        <f>TRUNC('Pay Table 2025'!U33/30,2)+16.67</f>
        <v>119.37</v>
      </c>
      <c r="V27" s="55">
        <f>TRUNC('Pay Table 2025'!V33/30,2)+16.67</f>
        <v>119.37</v>
      </c>
      <c r="W27" s="55">
        <f>TRUNC('Pay Table 2025'!W33/30,2)+16.67</f>
        <v>119.37</v>
      </c>
    </row>
    <row r="28" spans="1:23" s="60" customFormat="1" x14ac:dyDescent="0.4">
      <c r="A28" s="60" t="s">
        <v>95</v>
      </c>
      <c r="B28" s="55">
        <f>TRUNC('Pay Table 2025'!B34/30,2)+16.67</f>
        <v>103.31</v>
      </c>
      <c r="C28" s="55">
        <f>TRUNC('Pay Table 2025'!C34/30,2)+16.67</f>
        <v>103.31</v>
      </c>
      <c r="D28" s="55">
        <f>TRUNC('Pay Table 2025'!D34/30,2)+16.67</f>
        <v>103.31</v>
      </c>
      <c r="E28" s="55">
        <f>TRUNC('Pay Table 2025'!E34/30,2)+16.67</f>
        <v>103.31</v>
      </c>
      <c r="F28" s="55">
        <f>TRUNC('Pay Table 2025'!F34/30,2)+16.67</f>
        <v>103.31</v>
      </c>
      <c r="G28" s="55">
        <f>TRUNC('Pay Table 2025'!G34/30,2)+16.67</f>
        <v>103.31</v>
      </c>
      <c r="H28" s="55">
        <f>TRUNC('Pay Table 2025'!H34/30,2)+16.67</f>
        <v>103.31</v>
      </c>
      <c r="I28" s="55">
        <f>TRUNC('Pay Table 2025'!I34/30,2)+16.67</f>
        <v>103.31</v>
      </c>
      <c r="J28" s="55">
        <f>TRUNC('Pay Table 2025'!J34/30,2)+16.67</f>
        <v>103.31</v>
      </c>
      <c r="K28" s="55">
        <f>TRUNC('Pay Table 2025'!K34/30,2)+16.67</f>
        <v>103.31</v>
      </c>
      <c r="L28" s="55">
        <f>TRUNC('Pay Table 2025'!L34/30,2)+16.67</f>
        <v>103.31</v>
      </c>
      <c r="M28" s="55">
        <f>TRUNC('Pay Table 2025'!M34/30,2)+16.67</f>
        <v>103.31</v>
      </c>
      <c r="N28" s="55">
        <f>TRUNC('Pay Table 2025'!N34/30,2)+16.67</f>
        <v>103.31</v>
      </c>
      <c r="O28" s="55">
        <f>TRUNC('Pay Table 2025'!O34/30,2)+16.67</f>
        <v>103.31</v>
      </c>
      <c r="P28" s="55">
        <f>TRUNC('Pay Table 2025'!P34/30,2)+16.67</f>
        <v>103.31</v>
      </c>
      <c r="Q28" s="55">
        <f>TRUNC('Pay Table 2025'!Q34/30,2)+16.67</f>
        <v>103.31</v>
      </c>
      <c r="R28" s="55">
        <f>TRUNC('Pay Table 2025'!R34/30,2)+16.67</f>
        <v>103.31</v>
      </c>
      <c r="S28" s="55">
        <f>TRUNC('Pay Table 2025'!S34/30,2)+16.67</f>
        <v>103.31</v>
      </c>
      <c r="T28" s="55">
        <f>TRUNC('Pay Table 2025'!T34/30,2)+16.67</f>
        <v>103.31</v>
      </c>
      <c r="U28" s="55">
        <f>TRUNC('Pay Table 2025'!U34/30,2)+16.67</f>
        <v>103.31</v>
      </c>
      <c r="V28" s="55">
        <f>TRUNC('Pay Table 2025'!V34/30,2)+16.67</f>
        <v>103.31</v>
      </c>
      <c r="W28" s="55">
        <f>TRUNC('Pay Table 2025'!W34/30,2)+16.67</f>
        <v>103.31</v>
      </c>
    </row>
    <row r="29" spans="1:23" s="60" customFormat="1" x14ac:dyDescent="0.4">
      <c r="A29" s="60" t="s">
        <v>96</v>
      </c>
      <c r="B29" s="55">
        <f>TRUNC('Pay Table 2025'!B35/30,2)+16.67</f>
        <v>93.97</v>
      </c>
      <c r="C29" s="55">
        <f>TRUNC('Pay Table 2025'!C35/30,2)+16.67</f>
        <v>93.97</v>
      </c>
      <c r="D29" s="55">
        <f>TRUNC('Pay Table 2025'!D35/30,2)+16.67</f>
        <v>93.97</v>
      </c>
      <c r="E29" s="55">
        <f>TRUNC('Pay Table 2025'!E35/30,2)+16.67</f>
        <v>93.97</v>
      </c>
      <c r="F29" s="55">
        <f>TRUNC('Pay Table 2025'!F35/30,2)+16.67</f>
        <v>93.97</v>
      </c>
      <c r="G29" s="55">
        <f>TRUNC('Pay Table 2025'!G35/30,2)+16.67</f>
        <v>93.97</v>
      </c>
      <c r="H29" s="55">
        <f>TRUNC('Pay Table 2025'!H35/30,2)+16.67</f>
        <v>93.97</v>
      </c>
      <c r="I29" s="55">
        <f>TRUNC('Pay Table 2025'!I35/30,2)+16.67</f>
        <v>93.97</v>
      </c>
      <c r="J29" s="55">
        <f>TRUNC('Pay Table 2025'!J35/30,2)+16.67</f>
        <v>93.97</v>
      </c>
      <c r="K29" s="55">
        <f>TRUNC('Pay Table 2025'!K35/30,2)+16.67</f>
        <v>93.97</v>
      </c>
      <c r="L29" s="55">
        <f>TRUNC('Pay Table 2025'!L35/30,2)+16.67</f>
        <v>93.97</v>
      </c>
      <c r="M29" s="55">
        <f>TRUNC('Pay Table 2025'!M35/30,2)+16.67</f>
        <v>93.97</v>
      </c>
      <c r="N29" s="55">
        <f>TRUNC('Pay Table 2025'!N35/30,2)+16.67</f>
        <v>93.97</v>
      </c>
      <c r="O29" s="55">
        <f>TRUNC('Pay Table 2025'!O35/30,2)+16.67</f>
        <v>93.97</v>
      </c>
      <c r="P29" s="55">
        <f>TRUNC('Pay Table 2025'!P35/30,2)+16.67</f>
        <v>93.97</v>
      </c>
      <c r="Q29" s="55">
        <f>TRUNC('Pay Table 2025'!Q35/30,2)+16.67</f>
        <v>93.97</v>
      </c>
      <c r="R29" s="55">
        <f>TRUNC('Pay Table 2025'!R35/30,2)+16.67</f>
        <v>93.97</v>
      </c>
      <c r="S29" s="55">
        <f>TRUNC('Pay Table 2025'!S35/30,2)+16.67</f>
        <v>93.97</v>
      </c>
      <c r="T29" s="55">
        <f>TRUNC('Pay Table 2025'!T35/30,2)+16.67</f>
        <v>93.97</v>
      </c>
      <c r="U29" s="55">
        <f>TRUNC('Pay Table 2025'!U35/30,2)+16.67</f>
        <v>93.97</v>
      </c>
      <c r="V29" s="55">
        <f>TRUNC('Pay Table 2025'!V35/30,2)+16.67</f>
        <v>93.97</v>
      </c>
      <c r="W29" s="55">
        <f>TRUNC('Pay Table 2025'!W35/30,2)+16.67</f>
        <v>93.97</v>
      </c>
    </row>
    <row r="30" spans="1:23" x14ac:dyDescent="0.4">
      <c r="A30" s="60"/>
      <c r="B30" s="60"/>
      <c r="C30" s="60"/>
      <c r="D30" s="60"/>
      <c r="E30" s="60"/>
      <c r="F30" s="60"/>
      <c r="G30" s="60"/>
      <c r="H30" s="60"/>
    </row>
  </sheetData>
  <mergeCells count="1">
    <mergeCell ref="B1:W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W35"/>
  <sheetViews>
    <sheetView workbookViewId="0"/>
  </sheetViews>
  <sheetFormatPr defaultColWidth="8.84375" defaultRowHeight="14.6" x14ac:dyDescent="0.4"/>
  <cols>
    <col min="2" max="14" width="11.53515625" style="3" bestFit="1" customWidth="1"/>
    <col min="15" max="15" width="13.69140625" style="3" bestFit="1" customWidth="1"/>
    <col min="16" max="21" width="11.53515625" style="3" bestFit="1" customWidth="1"/>
    <col min="22" max="22" width="12.15234375" style="3" bestFit="1" customWidth="1"/>
    <col min="23" max="23" width="11.53515625" style="3" bestFit="1" customWidth="1"/>
  </cols>
  <sheetData>
    <row r="1" spans="1:23" ht="20.6" x14ac:dyDescent="0.55000000000000004">
      <c r="B1" s="73" t="s">
        <v>108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3" x14ac:dyDescent="0.4">
      <c r="B2" s="3" t="s">
        <v>49</v>
      </c>
      <c r="C2" s="3" t="s">
        <v>50</v>
      </c>
      <c r="D2" s="3" t="s">
        <v>51</v>
      </c>
      <c r="E2" s="3" t="s">
        <v>52</v>
      </c>
      <c r="F2" s="3" t="s">
        <v>53</v>
      </c>
      <c r="G2" s="3" t="s">
        <v>54</v>
      </c>
      <c r="H2" s="3" t="s">
        <v>55</v>
      </c>
      <c r="I2" s="3" t="s">
        <v>56</v>
      </c>
      <c r="J2" s="3" t="s">
        <v>57</v>
      </c>
      <c r="K2" s="3" t="s">
        <v>58</v>
      </c>
      <c r="L2" s="3" t="s">
        <v>59</v>
      </c>
      <c r="M2" s="3" t="s">
        <v>60</v>
      </c>
      <c r="N2" s="3" t="s">
        <v>61</v>
      </c>
      <c r="O2" s="3" t="s">
        <v>62</v>
      </c>
      <c r="P2" s="3" t="s">
        <v>63</v>
      </c>
      <c r="Q2" s="3" t="s">
        <v>64</v>
      </c>
      <c r="R2" s="3" t="s">
        <v>65</v>
      </c>
      <c r="S2" s="3" t="s">
        <v>66</v>
      </c>
      <c r="T2" s="3" t="s">
        <v>67</v>
      </c>
      <c r="U2" s="3" t="s">
        <v>68</v>
      </c>
      <c r="V2" s="3" t="s">
        <v>69</v>
      </c>
      <c r="W2" s="3" t="s">
        <v>70</v>
      </c>
    </row>
    <row r="3" spans="1:23" x14ac:dyDescent="0.4">
      <c r="A3" t="s">
        <v>71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>
        <v>18808.2</v>
      </c>
      <c r="N3" s="50">
        <v>18808.2</v>
      </c>
      <c r="O3" s="50">
        <v>18808.2</v>
      </c>
      <c r="P3" s="50">
        <v>18808.2</v>
      </c>
      <c r="Q3" s="50">
        <v>18808.2</v>
      </c>
      <c r="R3" s="50">
        <v>18808.2</v>
      </c>
      <c r="S3" s="50">
        <v>18808.2</v>
      </c>
      <c r="T3" s="50">
        <v>18808.2</v>
      </c>
      <c r="U3" s="50">
        <v>18808.2</v>
      </c>
      <c r="V3" s="50">
        <v>18808.2</v>
      </c>
      <c r="W3" s="51">
        <v>18808.2</v>
      </c>
    </row>
    <row r="4" spans="1:23" x14ac:dyDescent="0.4">
      <c r="A4" t="s">
        <v>72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>
        <v>18808.2</v>
      </c>
      <c r="N4" s="43">
        <v>18808.2</v>
      </c>
      <c r="O4" s="43">
        <v>18808.2</v>
      </c>
      <c r="P4" s="43">
        <v>18808.2</v>
      </c>
      <c r="Q4" s="43">
        <v>18808.2</v>
      </c>
      <c r="R4" s="43">
        <v>18808.2</v>
      </c>
      <c r="S4" s="43">
        <v>18808.2</v>
      </c>
      <c r="T4" s="43">
        <v>18808.2</v>
      </c>
      <c r="U4" s="43">
        <v>18808.2</v>
      </c>
      <c r="V4" s="43">
        <v>18808.2</v>
      </c>
      <c r="W4" s="44">
        <v>18808.2</v>
      </c>
    </row>
    <row r="5" spans="1:23" x14ac:dyDescent="0.4">
      <c r="A5" t="s">
        <v>73</v>
      </c>
      <c r="B5" s="50">
        <v>13380</v>
      </c>
      <c r="C5" s="50">
        <v>13818.9</v>
      </c>
      <c r="D5" s="50">
        <v>14109.3</v>
      </c>
      <c r="E5" s="50">
        <v>14190.3</v>
      </c>
      <c r="F5" s="50">
        <v>14553.6</v>
      </c>
      <c r="G5" s="50">
        <v>15159.3</v>
      </c>
      <c r="H5" s="50">
        <v>15300.6</v>
      </c>
      <c r="I5" s="50">
        <v>15876.3</v>
      </c>
      <c r="J5" s="50">
        <v>16042.2</v>
      </c>
      <c r="K5" s="50">
        <v>16538.099999999999</v>
      </c>
      <c r="L5" s="50">
        <v>17256</v>
      </c>
      <c r="M5" s="50">
        <v>17917.2</v>
      </c>
      <c r="N5" s="50">
        <v>18359.099999999999</v>
      </c>
      <c r="O5" s="50">
        <v>18359.099999999999</v>
      </c>
      <c r="P5" s="50">
        <v>18359.099999999999</v>
      </c>
      <c r="Q5" s="50">
        <v>18359.099999999999</v>
      </c>
      <c r="R5" s="50">
        <v>18808.2</v>
      </c>
      <c r="S5" s="50">
        <v>18808.2</v>
      </c>
      <c r="T5" s="50">
        <v>18808.2</v>
      </c>
      <c r="U5" s="50">
        <v>18808.2</v>
      </c>
      <c r="V5" s="50">
        <v>18808.2</v>
      </c>
      <c r="W5" s="51">
        <v>18808.2</v>
      </c>
    </row>
    <row r="6" spans="1:23" x14ac:dyDescent="0.4">
      <c r="A6" t="s">
        <v>74</v>
      </c>
      <c r="B6" s="43">
        <v>11117.7</v>
      </c>
      <c r="C6" s="43">
        <v>11634</v>
      </c>
      <c r="D6" s="43">
        <v>11873.1</v>
      </c>
      <c r="E6" s="43">
        <v>12063.6</v>
      </c>
      <c r="F6" s="43">
        <v>12407.1</v>
      </c>
      <c r="G6" s="43">
        <v>12747.3</v>
      </c>
      <c r="H6" s="43">
        <v>13140</v>
      </c>
      <c r="I6" s="43">
        <v>13531.5</v>
      </c>
      <c r="J6" s="43">
        <v>13925.1</v>
      </c>
      <c r="K6" s="43">
        <v>15159.3</v>
      </c>
      <c r="L6" s="43">
        <v>16202.1</v>
      </c>
      <c r="M6" s="43">
        <v>16202.1</v>
      </c>
      <c r="N6" s="43">
        <v>16202.1</v>
      </c>
      <c r="O6" s="43">
        <v>16202.1</v>
      </c>
      <c r="P6" s="43">
        <v>16285.5</v>
      </c>
      <c r="Q6" s="43">
        <v>16285.5</v>
      </c>
      <c r="R6" s="43">
        <v>16611</v>
      </c>
      <c r="S6" s="43">
        <v>16611</v>
      </c>
      <c r="T6" s="43">
        <v>16611</v>
      </c>
      <c r="U6" s="43">
        <v>16611</v>
      </c>
      <c r="V6" s="43">
        <v>16611</v>
      </c>
      <c r="W6" s="44">
        <v>16611</v>
      </c>
    </row>
    <row r="7" spans="1:23" x14ac:dyDescent="0.4">
      <c r="A7" t="s">
        <v>75</v>
      </c>
      <c r="B7" s="50">
        <v>8430.9</v>
      </c>
      <c r="C7" s="50">
        <v>9261.9</v>
      </c>
      <c r="D7" s="61">
        <v>9870</v>
      </c>
      <c r="E7" s="61">
        <v>9870</v>
      </c>
      <c r="F7" s="50">
        <v>9907.7999999999993</v>
      </c>
      <c r="G7" s="50">
        <v>10332.299999999999</v>
      </c>
      <c r="H7" s="61">
        <v>10388.700000000001</v>
      </c>
      <c r="I7" s="61">
        <v>10388.700000000001</v>
      </c>
      <c r="J7" s="50">
        <v>10979.1</v>
      </c>
      <c r="K7" s="50">
        <v>12022.8</v>
      </c>
      <c r="L7" s="50">
        <v>12635.4</v>
      </c>
      <c r="M7" s="50">
        <v>13247.7</v>
      </c>
      <c r="N7" s="50">
        <v>13596.3</v>
      </c>
      <c r="O7" s="50">
        <v>13949.1</v>
      </c>
      <c r="P7" s="50">
        <v>14632.8</v>
      </c>
      <c r="Q7" s="50">
        <v>14632.8</v>
      </c>
      <c r="R7" s="50">
        <v>14925</v>
      </c>
      <c r="S7" s="50">
        <v>14925</v>
      </c>
      <c r="T7" s="50">
        <v>14925</v>
      </c>
      <c r="U7" s="50">
        <v>14925</v>
      </c>
      <c r="V7" s="50">
        <v>14925</v>
      </c>
      <c r="W7" s="51">
        <v>14925</v>
      </c>
    </row>
    <row r="8" spans="1:23" x14ac:dyDescent="0.4">
      <c r="A8" t="s">
        <v>76</v>
      </c>
      <c r="B8" s="43">
        <v>7028.4</v>
      </c>
      <c r="C8" s="43">
        <v>7917.3</v>
      </c>
      <c r="D8" s="43">
        <v>8465.4</v>
      </c>
      <c r="E8" s="43">
        <v>8568.6</v>
      </c>
      <c r="F8" s="43">
        <v>8910.9</v>
      </c>
      <c r="G8" s="43">
        <v>9114.9</v>
      </c>
      <c r="H8" s="43">
        <v>9564.9</v>
      </c>
      <c r="I8" s="43">
        <v>9895.7999999999993</v>
      </c>
      <c r="J8" s="43">
        <v>10322.700000000001</v>
      </c>
      <c r="K8" s="43">
        <v>10974.3</v>
      </c>
      <c r="L8" s="43">
        <v>11285.1</v>
      </c>
      <c r="M8" s="43">
        <v>11592.3</v>
      </c>
      <c r="N8" s="43">
        <v>11940.9</v>
      </c>
      <c r="O8" s="43">
        <v>11940.9</v>
      </c>
      <c r="P8" s="43">
        <v>11940.9</v>
      </c>
      <c r="Q8" s="43">
        <v>11940.9</v>
      </c>
      <c r="R8" s="43">
        <v>11940.9</v>
      </c>
      <c r="S8" s="43">
        <v>11940.9</v>
      </c>
      <c r="T8" s="43">
        <v>11940.9</v>
      </c>
      <c r="U8" s="43">
        <v>11940.9</v>
      </c>
      <c r="V8" s="43">
        <v>11940.9</v>
      </c>
      <c r="W8" s="44">
        <v>11940.9</v>
      </c>
    </row>
    <row r="9" spans="1:23" x14ac:dyDescent="0.4">
      <c r="A9" t="s">
        <v>77</v>
      </c>
      <c r="B9" s="50">
        <v>6064.2</v>
      </c>
      <c r="C9" s="50">
        <v>7019.7</v>
      </c>
      <c r="D9" s="50">
        <v>7488.9</v>
      </c>
      <c r="E9" s="50">
        <v>7592.4</v>
      </c>
      <c r="F9" s="50">
        <v>8027.1</v>
      </c>
      <c r="G9" s="50">
        <v>8493.6</v>
      </c>
      <c r="H9" s="50">
        <v>9075</v>
      </c>
      <c r="I9" s="50">
        <v>9526.2000000000007</v>
      </c>
      <c r="J9" s="50">
        <v>9840.6</v>
      </c>
      <c r="K9" s="50">
        <v>10020.9</v>
      </c>
      <c r="L9" s="50">
        <v>10125</v>
      </c>
      <c r="M9" s="50">
        <v>10125</v>
      </c>
      <c r="N9" s="50">
        <v>10125</v>
      </c>
      <c r="O9" s="50">
        <v>10125</v>
      </c>
      <c r="P9" s="50">
        <v>10125</v>
      </c>
      <c r="Q9" s="50">
        <v>10125</v>
      </c>
      <c r="R9" s="50">
        <v>10125</v>
      </c>
      <c r="S9" s="50">
        <v>10125</v>
      </c>
      <c r="T9" s="50">
        <v>10125</v>
      </c>
      <c r="U9" s="50">
        <v>10125</v>
      </c>
      <c r="V9" s="50">
        <v>10125</v>
      </c>
      <c r="W9" s="51">
        <v>10125</v>
      </c>
    </row>
    <row r="10" spans="1:23" x14ac:dyDescent="0.4">
      <c r="A10" t="s">
        <v>78</v>
      </c>
      <c r="B10" s="43">
        <v>5331.6</v>
      </c>
      <c r="C10" s="43">
        <v>6044.1</v>
      </c>
      <c r="D10" s="43">
        <v>6522.6</v>
      </c>
      <c r="E10" s="43">
        <v>7112.4</v>
      </c>
      <c r="F10" s="43">
        <v>7453.8</v>
      </c>
      <c r="G10" s="43">
        <v>7827.9</v>
      </c>
      <c r="H10" s="43">
        <v>8069.1</v>
      </c>
      <c r="I10" s="43">
        <v>8466.6</v>
      </c>
      <c r="J10" s="43">
        <v>8674.5</v>
      </c>
      <c r="K10" s="43">
        <v>8674.5</v>
      </c>
      <c r="L10" s="43">
        <v>8674.5</v>
      </c>
      <c r="M10" s="43">
        <v>8674.5</v>
      </c>
      <c r="N10" s="43">
        <v>8674.5</v>
      </c>
      <c r="O10" s="43">
        <v>8674.5</v>
      </c>
      <c r="P10" s="43">
        <v>8674.5</v>
      </c>
      <c r="Q10" s="43">
        <v>8674.5</v>
      </c>
      <c r="R10" s="43">
        <v>8674.5</v>
      </c>
      <c r="S10" s="43">
        <v>8674.5</v>
      </c>
      <c r="T10" s="43">
        <v>8674.5</v>
      </c>
      <c r="U10" s="43">
        <v>8674.5</v>
      </c>
      <c r="V10" s="43">
        <v>8674.5</v>
      </c>
      <c r="W10" s="44">
        <v>8674.5</v>
      </c>
    </row>
    <row r="11" spans="1:23" x14ac:dyDescent="0.4">
      <c r="A11" t="s">
        <v>79</v>
      </c>
      <c r="B11" s="50">
        <v>4606.8</v>
      </c>
      <c r="C11" s="50">
        <v>5246.7</v>
      </c>
      <c r="D11" s="50">
        <v>6042.9</v>
      </c>
      <c r="E11" s="50">
        <v>6247.2</v>
      </c>
      <c r="F11" s="50">
        <v>6375.3</v>
      </c>
      <c r="G11" s="50">
        <v>6375.3</v>
      </c>
      <c r="H11" s="50">
        <v>6375.3</v>
      </c>
      <c r="I11" s="50">
        <v>6375.3</v>
      </c>
      <c r="J11" s="50">
        <v>6375.3</v>
      </c>
      <c r="K11" s="50">
        <v>6375.3</v>
      </c>
      <c r="L11" s="50">
        <v>6375.3</v>
      </c>
      <c r="M11" s="50">
        <v>6375.3</v>
      </c>
      <c r="N11" s="50">
        <v>6375.3</v>
      </c>
      <c r="O11" s="50">
        <v>6375.3</v>
      </c>
      <c r="P11" s="50">
        <v>6375.3</v>
      </c>
      <c r="Q11" s="50">
        <v>6375.3</v>
      </c>
      <c r="R11" s="50">
        <v>6375.3</v>
      </c>
      <c r="S11" s="50">
        <v>6375.3</v>
      </c>
      <c r="T11" s="50">
        <v>6375.3</v>
      </c>
      <c r="U11" s="50">
        <v>6375.3</v>
      </c>
      <c r="V11" s="50">
        <v>6375.3</v>
      </c>
      <c r="W11" s="51">
        <v>6375.3</v>
      </c>
    </row>
    <row r="12" spans="1:23" x14ac:dyDescent="0.4">
      <c r="A12" t="s">
        <v>80</v>
      </c>
      <c r="B12" s="43">
        <v>3998.4</v>
      </c>
      <c r="C12" s="43">
        <v>4161.8999999999996</v>
      </c>
      <c r="D12" s="43">
        <v>5031.3</v>
      </c>
      <c r="E12" s="43">
        <v>5031.3</v>
      </c>
      <c r="F12" s="43">
        <v>5031.3</v>
      </c>
      <c r="G12" s="43">
        <v>5031.3</v>
      </c>
      <c r="H12" s="43">
        <v>5031.3</v>
      </c>
      <c r="I12" s="43">
        <v>5031.3</v>
      </c>
      <c r="J12" s="43">
        <v>5031.3</v>
      </c>
      <c r="K12" s="43">
        <v>5031.3</v>
      </c>
      <c r="L12" s="43">
        <v>5031.3</v>
      </c>
      <c r="M12" s="43">
        <v>5031.3</v>
      </c>
      <c r="N12" s="43">
        <v>5031.3</v>
      </c>
      <c r="O12" s="43">
        <v>5031.3</v>
      </c>
      <c r="P12" s="43">
        <v>5031.3</v>
      </c>
      <c r="Q12" s="43">
        <v>5031.3</v>
      </c>
      <c r="R12" s="43">
        <v>5031.3</v>
      </c>
      <c r="S12" s="43">
        <v>5031.3</v>
      </c>
      <c r="T12" s="43">
        <v>5031.3</v>
      </c>
      <c r="U12" s="43">
        <v>5031.3</v>
      </c>
      <c r="V12" s="43">
        <v>5031.3</v>
      </c>
      <c r="W12" s="44">
        <v>5031.3</v>
      </c>
    </row>
    <row r="14" spans="1:23" x14ac:dyDescent="0.4">
      <c r="B14" s="3" t="s">
        <v>49</v>
      </c>
      <c r="C14" s="3" t="s">
        <v>50</v>
      </c>
      <c r="D14" s="3" t="s">
        <v>51</v>
      </c>
      <c r="E14" s="3" t="s">
        <v>52</v>
      </c>
      <c r="F14" s="3" t="s">
        <v>53</v>
      </c>
      <c r="G14" s="3" t="s">
        <v>54</v>
      </c>
      <c r="H14" s="3" t="s">
        <v>55</v>
      </c>
      <c r="I14" s="3" t="s">
        <v>56</v>
      </c>
      <c r="J14" s="3" t="s">
        <v>57</v>
      </c>
      <c r="K14" s="3" t="s">
        <v>58</v>
      </c>
      <c r="L14" s="3" t="s">
        <v>59</v>
      </c>
      <c r="M14" s="3" t="s">
        <v>60</v>
      </c>
      <c r="N14" s="3" t="s">
        <v>61</v>
      </c>
      <c r="O14" s="3" t="s">
        <v>62</v>
      </c>
      <c r="P14" s="3" t="s">
        <v>63</v>
      </c>
      <c r="Q14" s="3" t="s">
        <v>64</v>
      </c>
      <c r="R14" s="3" t="s">
        <v>65</v>
      </c>
      <c r="S14" s="3" t="s">
        <v>66</v>
      </c>
      <c r="T14" s="3" t="s">
        <v>67</v>
      </c>
      <c r="U14" s="3" t="s">
        <v>68</v>
      </c>
      <c r="V14" s="3" t="s">
        <v>69</v>
      </c>
      <c r="W14" s="3" t="s">
        <v>70</v>
      </c>
    </row>
    <row r="15" spans="1:23" x14ac:dyDescent="0.4">
      <c r="A15" t="s">
        <v>81</v>
      </c>
      <c r="B15" s="48" t="s">
        <v>97</v>
      </c>
      <c r="C15" s="48" t="s">
        <v>97</v>
      </c>
      <c r="D15" s="48" t="s">
        <v>97</v>
      </c>
      <c r="E15" s="48">
        <v>7112.4</v>
      </c>
      <c r="F15" s="48">
        <v>7453.8</v>
      </c>
      <c r="G15" s="48">
        <v>7827.9</v>
      </c>
      <c r="H15" s="48">
        <v>8069.1</v>
      </c>
      <c r="I15" s="48">
        <v>8466.6</v>
      </c>
      <c r="J15" s="48">
        <v>8802.6</v>
      </c>
      <c r="K15" s="48">
        <v>8995.2000000000007</v>
      </c>
      <c r="L15" s="48">
        <v>9257.7000000000007</v>
      </c>
      <c r="M15" s="48">
        <v>9257.7000000000007</v>
      </c>
      <c r="N15" s="48">
        <v>9257.7000000000007</v>
      </c>
      <c r="O15" s="48">
        <v>9257.7000000000007</v>
      </c>
      <c r="P15" s="48">
        <v>9257.7000000000007</v>
      </c>
      <c r="Q15" s="48">
        <v>9257.7000000000007</v>
      </c>
      <c r="R15" s="48">
        <v>9257.7000000000007</v>
      </c>
      <c r="S15" s="48">
        <v>9257.7000000000007</v>
      </c>
      <c r="T15" s="48">
        <v>9257.7000000000007</v>
      </c>
      <c r="U15" s="48">
        <v>9257.7000000000007</v>
      </c>
      <c r="V15" s="48">
        <v>9257.7000000000007</v>
      </c>
      <c r="W15" s="49">
        <v>9257.7000000000007</v>
      </c>
    </row>
    <row r="16" spans="1:23" x14ac:dyDescent="0.4">
      <c r="A16" t="s">
        <v>82</v>
      </c>
      <c r="B16" s="46" t="s">
        <v>97</v>
      </c>
      <c r="C16" s="46" t="s">
        <v>97</v>
      </c>
      <c r="D16" s="46" t="s">
        <v>97</v>
      </c>
      <c r="E16" s="46">
        <v>6247.2</v>
      </c>
      <c r="F16" s="46">
        <v>6375.3</v>
      </c>
      <c r="G16" s="46">
        <v>6578.1</v>
      </c>
      <c r="H16" s="46">
        <v>6920.7</v>
      </c>
      <c r="I16" s="46">
        <v>7185.9</v>
      </c>
      <c r="J16" s="46">
        <v>7383</v>
      </c>
      <c r="K16" s="46">
        <v>7383</v>
      </c>
      <c r="L16" s="46">
        <v>7383</v>
      </c>
      <c r="M16" s="46">
        <v>7383</v>
      </c>
      <c r="N16" s="46">
        <v>7383</v>
      </c>
      <c r="O16" s="46">
        <v>7383</v>
      </c>
      <c r="P16" s="46">
        <v>7383</v>
      </c>
      <c r="Q16" s="46">
        <v>7383</v>
      </c>
      <c r="R16" s="46">
        <v>7383</v>
      </c>
      <c r="S16" s="46">
        <v>7383</v>
      </c>
      <c r="T16" s="46">
        <v>7383</v>
      </c>
      <c r="U16" s="46">
        <v>7383</v>
      </c>
      <c r="V16" s="46">
        <v>7383</v>
      </c>
      <c r="W16" s="47">
        <v>7383</v>
      </c>
    </row>
    <row r="17" spans="1:23" x14ac:dyDescent="0.4">
      <c r="A17" t="s">
        <v>83</v>
      </c>
      <c r="B17" s="48" t="s">
        <v>97</v>
      </c>
      <c r="C17" s="48" t="s">
        <v>97</v>
      </c>
      <c r="D17" s="48" t="s">
        <v>97</v>
      </c>
      <c r="E17" s="48">
        <v>5031.3</v>
      </c>
      <c r="F17" s="48">
        <v>5372.4</v>
      </c>
      <c r="G17" s="48">
        <v>5571.3</v>
      </c>
      <c r="H17" s="48">
        <v>5774.4</v>
      </c>
      <c r="I17" s="48">
        <v>5973.6</v>
      </c>
      <c r="J17" s="48">
        <v>6247.2</v>
      </c>
      <c r="K17" s="48">
        <v>6247.2</v>
      </c>
      <c r="L17" s="48">
        <v>6247.2</v>
      </c>
      <c r="M17" s="48">
        <v>6247.2</v>
      </c>
      <c r="N17" s="48">
        <v>6247.2</v>
      </c>
      <c r="O17" s="48">
        <v>6247.2</v>
      </c>
      <c r="P17" s="48">
        <v>6247.2</v>
      </c>
      <c r="Q17" s="48">
        <v>6247.2</v>
      </c>
      <c r="R17" s="48">
        <v>6247.2</v>
      </c>
      <c r="S17" s="48">
        <v>6247.2</v>
      </c>
      <c r="T17" s="48">
        <v>6247.2</v>
      </c>
      <c r="U17" s="48">
        <v>6247.2</v>
      </c>
      <c r="V17" s="48">
        <v>6247.2</v>
      </c>
      <c r="W17" s="49">
        <v>6247.2</v>
      </c>
    </row>
    <row r="19" spans="1:23" x14ac:dyDescent="0.4">
      <c r="B19" s="3" t="s">
        <v>49</v>
      </c>
      <c r="C19" s="3" t="s">
        <v>50</v>
      </c>
      <c r="D19" s="3" t="s">
        <v>51</v>
      </c>
      <c r="E19" s="3" t="s">
        <v>52</v>
      </c>
      <c r="F19" s="3" t="s">
        <v>53</v>
      </c>
      <c r="G19" s="3" t="s">
        <v>54</v>
      </c>
      <c r="H19" s="3" t="s">
        <v>55</v>
      </c>
      <c r="I19" s="3" t="s">
        <v>56</v>
      </c>
      <c r="J19" s="3" t="s">
        <v>57</v>
      </c>
      <c r="K19" s="3" t="s">
        <v>58</v>
      </c>
      <c r="L19" s="3" t="s">
        <v>59</v>
      </c>
      <c r="M19" s="3" t="s">
        <v>60</v>
      </c>
      <c r="N19" s="3" t="s">
        <v>61</v>
      </c>
      <c r="O19" s="3" t="s">
        <v>62</v>
      </c>
      <c r="P19" s="3" t="s">
        <v>63</v>
      </c>
      <c r="Q19" s="3" t="s">
        <v>64</v>
      </c>
      <c r="R19" s="3" t="s">
        <v>65</v>
      </c>
      <c r="S19" s="3" t="s">
        <v>66</v>
      </c>
      <c r="T19" s="3" t="s">
        <v>67</v>
      </c>
      <c r="U19" s="3" t="s">
        <v>68</v>
      </c>
      <c r="V19" s="3" t="s">
        <v>69</v>
      </c>
      <c r="W19" s="3" t="s">
        <v>70</v>
      </c>
    </row>
    <row r="20" spans="1:23" x14ac:dyDescent="0.4">
      <c r="A20" t="s">
        <v>84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>
        <v>9797.4</v>
      </c>
      <c r="N20" s="48">
        <v>10294.5</v>
      </c>
      <c r="O20" s="48">
        <v>10665</v>
      </c>
      <c r="P20" s="48">
        <v>11074.2</v>
      </c>
      <c r="Q20" s="48">
        <v>11074.2</v>
      </c>
      <c r="R20" s="48">
        <v>11628.9</v>
      </c>
      <c r="S20" s="48">
        <v>11628.9</v>
      </c>
      <c r="T20" s="48">
        <v>12209.4</v>
      </c>
      <c r="U20" s="48">
        <v>12209.4</v>
      </c>
      <c r="V20" s="48">
        <v>12821.1</v>
      </c>
      <c r="W20" s="49">
        <v>12821.1</v>
      </c>
    </row>
    <row r="21" spans="1:23" x14ac:dyDescent="0.4">
      <c r="A21" t="s">
        <v>85</v>
      </c>
      <c r="B21" s="46">
        <v>5510.4</v>
      </c>
      <c r="C21" s="46">
        <v>5926.8</v>
      </c>
      <c r="D21" s="46">
        <v>6096.9</v>
      </c>
      <c r="E21" s="46">
        <v>6264.3</v>
      </c>
      <c r="F21" s="46">
        <v>6552.9</v>
      </c>
      <c r="G21" s="46">
        <v>6838.2</v>
      </c>
      <c r="H21" s="46">
        <v>7127.1</v>
      </c>
      <c r="I21" s="46">
        <v>7560.9</v>
      </c>
      <c r="J21" s="46">
        <v>7941.9</v>
      </c>
      <c r="K21" s="46">
        <v>8304.2999999999993</v>
      </c>
      <c r="L21" s="46">
        <v>8601.6</v>
      </c>
      <c r="M21" s="46">
        <v>8891.1</v>
      </c>
      <c r="N21" s="46">
        <v>9315.6</v>
      </c>
      <c r="O21" s="46">
        <v>9664.7999999999993</v>
      </c>
      <c r="P21" s="46">
        <v>10062.9</v>
      </c>
      <c r="Q21" s="46">
        <v>10062.9</v>
      </c>
      <c r="R21" s="46">
        <v>10263.6</v>
      </c>
      <c r="S21" s="46">
        <v>10263.6</v>
      </c>
      <c r="T21" s="46">
        <v>10263.6</v>
      </c>
      <c r="U21" s="46">
        <v>10263.6</v>
      </c>
      <c r="V21" s="46">
        <v>10263.6</v>
      </c>
      <c r="W21" s="47">
        <v>10263.6</v>
      </c>
    </row>
    <row r="22" spans="1:23" x14ac:dyDescent="0.4">
      <c r="A22" t="s">
        <v>86</v>
      </c>
      <c r="B22" s="48">
        <v>5032.2</v>
      </c>
      <c r="C22" s="48">
        <v>5241.3</v>
      </c>
      <c r="D22" s="48">
        <v>5457</v>
      </c>
      <c r="E22" s="48">
        <v>5526.9</v>
      </c>
      <c r="F22" s="48">
        <v>5752.2</v>
      </c>
      <c r="G22" s="48">
        <v>6195.6</v>
      </c>
      <c r="H22" s="48">
        <v>6657.6</v>
      </c>
      <c r="I22" s="48">
        <v>6875.1</v>
      </c>
      <c r="J22" s="48">
        <v>7126.8</v>
      </c>
      <c r="K22" s="48">
        <v>7385.4</v>
      </c>
      <c r="L22" s="48">
        <v>7851.9</v>
      </c>
      <c r="M22" s="48">
        <v>8166.3</v>
      </c>
      <c r="N22" s="48">
        <v>8354.4</v>
      </c>
      <c r="O22" s="48">
        <v>8554.5</v>
      </c>
      <c r="P22" s="48">
        <v>8827.2000000000007</v>
      </c>
      <c r="Q22" s="48">
        <v>8827.2000000000007</v>
      </c>
      <c r="R22" s="48">
        <v>8827.2000000000007</v>
      </c>
      <c r="S22" s="48">
        <v>8827.2000000000007</v>
      </c>
      <c r="T22" s="48">
        <v>8827.2000000000007</v>
      </c>
      <c r="U22" s="48">
        <v>8827.2000000000007</v>
      </c>
      <c r="V22" s="48">
        <v>8827.2000000000007</v>
      </c>
      <c r="W22" s="49">
        <v>8827.2000000000007</v>
      </c>
    </row>
    <row r="23" spans="1:23" x14ac:dyDescent="0.4">
      <c r="A23" t="s">
        <v>87</v>
      </c>
      <c r="B23" s="46">
        <v>4452.6000000000004</v>
      </c>
      <c r="C23" s="46">
        <v>4873.8</v>
      </c>
      <c r="D23" s="46">
        <v>5003.1000000000004</v>
      </c>
      <c r="E23" s="46">
        <v>5092.5</v>
      </c>
      <c r="F23" s="46">
        <v>5380.8</v>
      </c>
      <c r="G23" s="46">
        <v>5829.6</v>
      </c>
      <c r="H23" s="46">
        <v>6052.5</v>
      </c>
      <c r="I23" s="46">
        <v>6271.2</v>
      </c>
      <c r="J23" s="46">
        <v>6539.1</v>
      </c>
      <c r="K23" s="46">
        <v>6748.5</v>
      </c>
      <c r="L23" s="46">
        <v>6937.8</v>
      </c>
      <c r="M23" s="46">
        <v>7164.6</v>
      </c>
      <c r="N23" s="46">
        <v>7313.7</v>
      </c>
      <c r="O23" s="46">
        <v>7431.9</v>
      </c>
      <c r="P23" s="46">
        <v>7431.9</v>
      </c>
      <c r="Q23" s="46">
        <v>7431.9</v>
      </c>
      <c r="R23" s="46">
        <v>7431.9</v>
      </c>
      <c r="S23" s="46">
        <v>7431.9</v>
      </c>
      <c r="T23" s="46">
        <v>7431.9</v>
      </c>
      <c r="U23" s="46">
        <v>7431.9</v>
      </c>
      <c r="V23" s="46">
        <v>7431.9</v>
      </c>
      <c r="W23" s="47">
        <v>7431.9</v>
      </c>
    </row>
    <row r="24" spans="1:23" x14ac:dyDescent="0.4">
      <c r="A24" t="s">
        <v>88</v>
      </c>
      <c r="B24" s="48">
        <v>3908.1</v>
      </c>
      <c r="C24" s="48">
        <v>4329.3</v>
      </c>
      <c r="D24" s="48">
        <v>4442.1000000000004</v>
      </c>
      <c r="E24" s="48">
        <v>4681.2</v>
      </c>
      <c r="F24" s="48">
        <v>4963.5</v>
      </c>
      <c r="G24" s="48">
        <v>5379.9</v>
      </c>
      <c r="H24" s="48">
        <v>5574.3</v>
      </c>
      <c r="I24" s="48">
        <v>5847</v>
      </c>
      <c r="J24" s="48">
        <v>6114.3</v>
      </c>
      <c r="K24" s="48">
        <v>6324.6</v>
      </c>
      <c r="L24" s="48">
        <v>6518.4</v>
      </c>
      <c r="M24" s="48">
        <v>6753.6</v>
      </c>
      <c r="N24" s="48">
        <v>6753.6</v>
      </c>
      <c r="O24" s="48">
        <v>6753.6</v>
      </c>
      <c r="P24" s="48">
        <v>6753.6</v>
      </c>
      <c r="Q24" s="48">
        <v>6753.6</v>
      </c>
      <c r="R24" s="48">
        <v>6753.6</v>
      </c>
      <c r="S24" s="48">
        <v>6753.6</v>
      </c>
      <c r="T24" s="48">
        <v>6753.6</v>
      </c>
      <c r="U24" s="48">
        <v>6753.6</v>
      </c>
      <c r="V24" s="48">
        <v>6753.6</v>
      </c>
      <c r="W24" s="49">
        <v>6753.6</v>
      </c>
    </row>
    <row r="26" spans="1:23" x14ac:dyDescent="0.4">
      <c r="B26" s="3" t="s">
        <v>49</v>
      </c>
      <c r="C26" s="3" t="s">
        <v>50</v>
      </c>
      <c r="D26" s="3" t="s">
        <v>51</v>
      </c>
      <c r="E26" s="3" t="s">
        <v>52</v>
      </c>
      <c r="F26" s="3" t="s">
        <v>53</v>
      </c>
      <c r="G26" s="3" t="s">
        <v>54</v>
      </c>
      <c r="H26" s="3" t="s">
        <v>55</v>
      </c>
      <c r="I26" s="3" t="s">
        <v>56</v>
      </c>
      <c r="J26" s="3" t="s">
        <v>57</v>
      </c>
      <c r="K26" s="3" t="s">
        <v>58</v>
      </c>
      <c r="L26" s="3" t="s">
        <v>59</v>
      </c>
      <c r="M26" s="3" t="s">
        <v>60</v>
      </c>
      <c r="N26" s="3" t="s">
        <v>61</v>
      </c>
      <c r="O26" s="3" t="s">
        <v>62</v>
      </c>
      <c r="P26" s="3" t="s">
        <v>63</v>
      </c>
      <c r="Q26" s="3" t="s">
        <v>64</v>
      </c>
      <c r="R26" s="3" t="s">
        <v>65</v>
      </c>
      <c r="S26" s="3" t="s">
        <v>66</v>
      </c>
      <c r="T26" s="3" t="s">
        <v>67</v>
      </c>
      <c r="U26" s="3" t="s">
        <v>68</v>
      </c>
      <c r="V26" s="3" t="s">
        <v>69</v>
      </c>
      <c r="W26" s="3" t="s">
        <v>70</v>
      </c>
    </row>
    <row r="27" spans="1:23" x14ac:dyDescent="0.4">
      <c r="A27" t="s">
        <v>89</v>
      </c>
      <c r="B27" s="9"/>
      <c r="C27" s="9"/>
      <c r="D27" s="9"/>
      <c r="E27" s="9"/>
      <c r="F27" s="9"/>
      <c r="G27" s="9"/>
      <c r="H27" s="48">
        <v>6657.3</v>
      </c>
      <c r="I27" s="48">
        <v>6807.9</v>
      </c>
      <c r="J27" s="48">
        <v>6997.8</v>
      </c>
      <c r="K27" s="48">
        <v>7221.6</v>
      </c>
      <c r="L27" s="48">
        <v>7447.8</v>
      </c>
      <c r="M27" s="48">
        <v>7808.4</v>
      </c>
      <c r="N27" s="48">
        <v>8114.7</v>
      </c>
      <c r="O27" s="48">
        <v>8436</v>
      </c>
      <c r="P27" s="48">
        <v>8928.6</v>
      </c>
      <c r="Q27" s="48">
        <v>8928.6</v>
      </c>
      <c r="R27" s="48">
        <v>9374.1</v>
      </c>
      <c r="S27" s="48">
        <v>9374.1</v>
      </c>
      <c r="T27" s="48">
        <v>9843.2999999999993</v>
      </c>
      <c r="U27" s="48">
        <v>9843.2999999999993</v>
      </c>
      <c r="V27" s="48">
        <v>10336.5</v>
      </c>
      <c r="W27" s="49">
        <v>10336.5</v>
      </c>
    </row>
    <row r="28" spans="1:23" x14ac:dyDescent="0.4">
      <c r="A28" t="s">
        <v>90</v>
      </c>
      <c r="B28" s="9"/>
      <c r="C28" s="9"/>
      <c r="D28" s="9"/>
      <c r="E28" s="9"/>
      <c r="F28" s="9"/>
      <c r="G28" s="46">
        <v>5449.5</v>
      </c>
      <c r="H28" s="46">
        <v>5690.7</v>
      </c>
      <c r="I28" s="46">
        <v>5839.8</v>
      </c>
      <c r="J28" s="46">
        <v>6018.6</v>
      </c>
      <c r="K28" s="46">
        <v>6212.1</v>
      </c>
      <c r="L28" s="46">
        <v>6561.9</v>
      </c>
      <c r="M28" s="46">
        <v>6739.2</v>
      </c>
      <c r="N28" s="46">
        <v>7040.7</v>
      </c>
      <c r="O28" s="46">
        <v>7207.8</v>
      </c>
      <c r="P28" s="46">
        <v>7619.4</v>
      </c>
      <c r="Q28" s="46">
        <v>7619.4</v>
      </c>
      <c r="R28" s="46">
        <v>7772.1</v>
      </c>
      <c r="S28" s="46">
        <v>7772.1</v>
      </c>
      <c r="T28" s="46">
        <v>7772.1</v>
      </c>
      <c r="U28" s="46">
        <v>7772.1</v>
      </c>
      <c r="V28" s="46">
        <v>7772.1</v>
      </c>
      <c r="W28" s="47">
        <v>7772.1</v>
      </c>
    </row>
    <row r="29" spans="1:23" x14ac:dyDescent="0.4">
      <c r="A29" t="s">
        <v>91</v>
      </c>
      <c r="B29" s="48">
        <v>3788.1</v>
      </c>
      <c r="C29" s="48">
        <v>4134.3</v>
      </c>
      <c r="D29" s="48">
        <v>4293</v>
      </c>
      <c r="E29" s="48">
        <v>4502.1000000000004</v>
      </c>
      <c r="F29" s="48">
        <v>4666.5</v>
      </c>
      <c r="G29" s="48">
        <v>4947.6000000000004</v>
      </c>
      <c r="H29" s="48">
        <v>5106.3</v>
      </c>
      <c r="I29" s="48">
        <v>5387.1</v>
      </c>
      <c r="J29" s="48">
        <v>5621.4</v>
      </c>
      <c r="K29" s="48">
        <v>5781.3</v>
      </c>
      <c r="L29" s="48">
        <v>5951.1</v>
      </c>
      <c r="M29" s="48">
        <v>6017.1</v>
      </c>
      <c r="N29" s="48">
        <v>6238.2</v>
      </c>
      <c r="O29" s="48">
        <v>6356.7</v>
      </c>
      <c r="P29" s="48">
        <v>6808.8</v>
      </c>
      <c r="Q29" s="48">
        <v>6808.8</v>
      </c>
      <c r="R29" s="48">
        <v>6808.8</v>
      </c>
      <c r="S29" s="48">
        <v>6808.8</v>
      </c>
      <c r="T29" s="48">
        <v>6808.8</v>
      </c>
      <c r="U29" s="48">
        <v>6808.8</v>
      </c>
      <c r="V29" s="48">
        <v>6808.8</v>
      </c>
      <c r="W29" s="49">
        <v>6808.8</v>
      </c>
    </row>
    <row r="30" spans="1:23" x14ac:dyDescent="0.4">
      <c r="A30" t="s">
        <v>92</v>
      </c>
      <c r="B30" s="46">
        <v>3276.6</v>
      </c>
      <c r="C30" s="46">
        <v>3606</v>
      </c>
      <c r="D30" s="46">
        <v>3765</v>
      </c>
      <c r="E30" s="46">
        <v>3919.8</v>
      </c>
      <c r="F30" s="46">
        <v>4080.6</v>
      </c>
      <c r="G30" s="46">
        <v>4443.8999999999996</v>
      </c>
      <c r="H30" s="46">
        <v>4585.2</v>
      </c>
      <c r="I30" s="46">
        <v>4858.8</v>
      </c>
      <c r="J30" s="46">
        <v>4942.5</v>
      </c>
      <c r="K30" s="46">
        <v>5003.3999999999996</v>
      </c>
      <c r="L30" s="46">
        <v>5074.8</v>
      </c>
      <c r="M30" s="46">
        <v>5074.8</v>
      </c>
      <c r="N30" s="46">
        <v>5074.8</v>
      </c>
      <c r="O30" s="46">
        <v>5074.8</v>
      </c>
      <c r="P30" s="46">
        <v>5074.8</v>
      </c>
      <c r="Q30" s="46">
        <v>5074.8</v>
      </c>
      <c r="R30" s="46">
        <v>5074.8</v>
      </c>
      <c r="S30" s="46">
        <v>5074.8</v>
      </c>
      <c r="T30" s="46">
        <v>5074.8</v>
      </c>
      <c r="U30" s="46">
        <v>5074.8</v>
      </c>
      <c r="V30" s="46">
        <v>5074.8</v>
      </c>
      <c r="W30" s="47">
        <v>5074.8</v>
      </c>
    </row>
    <row r="31" spans="1:23" s="60" customFormat="1" x14ac:dyDescent="0.4">
      <c r="A31" s="60" t="s">
        <v>93</v>
      </c>
      <c r="B31" s="63">
        <v>3220.5</v>
      </c>
      <c r="C31" s="63">
        <v>3466.5</v>
      </c>
      <c r="D31" s="63">
        <v>3637.5</v>
      </c>
      <c r="E31" s="63">
        <v>3802.2</v>
      </c>
      <c r="F31" s="63">
        <v>3959.4</v>
      </c>
      <c r="G31" s="63">
        <v>4142.3999999999996</v>
      </c>
      <c r="H31" s="63">
        <v>4234.5</v>
      </c>
      <c r="I31" s="63">
        <v>4259.7</v>
      </c>
      <c r="J31" s="63">
        <v>4259.7</v>
      </c>
      <c r="K31" s="63">
        <v>4259.7</v>
      </c>
      <c r="L31" s="63">
        <v>4259.7</v>
      </c>
      <c r="M31" s="63">
        <v>4259.7</v>
      </c>
      <c r="N31" s="63">
        <v>4259.7</v>
      </c>
      <c r="O31" s="63">
        <v>4259.7</v>
      </c>
      <c r="P31" s="63">
        <v>4259.7</v>
      </c>
      <c r="Q31" s="63">
        <v>4259.7</v>
      </c>
      <c r="R31" s="63">
        <v>4259.7</v>
      </c>
      <c r="S31" s="63">
        <v>4259.7</v>
      </c>
      <c r="T31" s="63">
        <v>4259.7</v>
      </c>
      <c r="U31" s="63">
        <v>4259.7</v>
      </c>
      <c r="V31" s="63">
        <v>4259.7</v>
      </c>
      <c r="W31" s="64">
        <v>4259.7</v>
      </c>
    </row>
    <row r="32" spans="1:23" x14ac:dyDescent="0.4">
      <c r="A32" t="s">
        <v>13</v>
      </c>
      <c r="B32" s="46">
        <v>3027.3</v>
      </c>
      <c r="C32" s="46">
        <v>3182.1</v>
      </c>
      <c r="D32" s="46">
        <v>3354.9</v>
      </c>
      <c r="E32" s="46">
        <v>3524.7</v>
      </c>
      <c r="F32" s="46">
        <v>3675.6</v>
      </c>
      <c r="G32" s="46">
        <v>3675.6</v>
      </c>
      <c r="H32" s="46">
        <v>3675.6</v>
      </c>
      <c r="I32" s="46">
        <v>3675.6</v>
      </c>
      <c r="J32" s="46">
        <v>3675.6</v>
      </c>
      <c r="K32" s="46">
        <v>3675.6</v>
      </c>
      <c r="L32" s="46">
        <v>3675.6</v>
      </c>
      <c r="M32" s="46">
        <v>3675.6</v>
      </c>
      <c r="N32" s="46">
        <v>3675.6</v>
      </c>
      <c r="O32" s="46">
        <v>3675.6</v>
      </c>
      <c r="P32" s="46">
        <v>3675.6</v>
      </c>
      <c r="Q32" s="46">
        <v>3675.6</v>
      </c>
      <c r="R32" s="46">
        <v>3675.6</v>
      </c>
      <c r="S32" s="46">
        <v>3675.6</v>
      </c>
      <c r="T32" s="46">
        <v>3675.6</v>
      </c>
      <c r="U32" s="46">
        <v>3675.6</v>
      </c>
      <c r="V32" s="46">
        <v>3675.6</v>
      </c>
      <c r="W32" s="46">
        <v>3675.6</v>
      </c>
    </row>
    <row r="33" spans="1:23" s="60" customFormat="1" x14ac:dyDescent="0.4">
      <c r="A33" s="60" t="s">
        <v>94</v>
      </c>
      <c r="B33" s="63">
        <v>2733</v>
      </c>
      <c r="C33" s="63">
        <v>2904.6</v>
      </c>
      <c r="D33" s="63">
        <v>3081</v>
      </c>
      <c r="E33" s="63">
        <v>3081</v>
      </c>
      <c r="F33" s="63">
        <v>3081</v>
      </c>
      <c r="G33" s="63">
        <v>3081</v>
      </c>
      <c r="H33" s="63">
        <v>3081</v>
      </c>
      <c r="I33" s="63">
        <v>3081</v>
      </c>
      <c r="J33" s="63">
        <v>3081</v>
      </c>
      <c r="K33" s="63">
        <v>3081</v>
      </c>
      <c r="L33" s="63">
        <v>3081</v>
      </c>
      <c r="M33" s="63">
        <v>3081</v>
      </c>
      <c r="N33" s="63">
        <v>3081</v>
      </c>
      <c r="O33" s="63">
        <v>3081</v>
      </c>
      <c r="P33" s="63">
        <v>3081</v>
      </c>
      <c r="Q33" s="63">
        <v>3081</v>
      </c>
      <c r="R33" s="63">
        <v>3081</v>
      </c>
      <c r="S33" s="63">
        <v>3081</v>
      </c>
      <c r="T33" s="63">
        <v>3081</v>
      </c>
      <c r="U33" s="63">
        <v>3081</v>
      </c>
      <c r="V33" s="63">
        <v>3081</v>
      </c>
      <c r="W33" s="63">
        <v>3081</v>
      </c>
    </row>
    <row r="34" spans="1:23" x14ac:dyDescent="0.4">
      <c r="A34" t="s">
        <v>95</v>
      </c>
      <c r="B34" s="46">
        <v>2599.1999999999998</v>
      </c>
      <c r="C34" s="46">
        <v>2599.1999999999998</v>
      </c>
      <c r="D34" s="46">
        <v>2599.1999999999998</v>
      </c>
      <c r="E34" s="46">
        <v>2599.1999999999998</v>
      </c>
      <c r="F34" s="46">
        <v>2599.1999999999998</v>
      </c>
      <c r="G34" s="46">
        <v>2599.1999999999998</v>
      </c>
      <c r="H34" s="46">
        <v>2599.1999999999998</v>
      </c>
      <c r="I34" s="46">
        <v>2599.1999999999998</v>
      </c>
      <c r="J34" s="46">
        <v>2599.1999999999998</v>
      </c>
      <c r="K34" s="46">
        <v>2599.1999999999998</v>
      </c>
      <c r="L34" s="46">
        <v>2599.1999999999998</v>
      </c>
      <c r="M34" s="46">
        <v>2599.1999999999998</v>
      </c>
      <c r="N34" s="46">
        <v>2599.1999999999998</v>
      </c>
      <c r="O34" s="46">
        <v>2599.1999999999998</v>
      </c>
      <c r="P34" s="46">
        <v>2599.1999999999998</v>
      </c>
      <c r="Q34" s="46">
        <v>2599.1999999999998</v>
      </c>
      <c r="R34" s="46">
        <v>2599.1999999999998</v>
      </c>
      <c r="S34" s="46">
        <v>2599.1999999999998</v>
      </c>
      <c r="T34" s="46">
        <v>2599.1999999999998</v>
      </c>
      <c r="U34" s="46">
        <v>2599.1999999999998</v>
      </c>
      <c r="V34" s="46">
        <v>2599.1999999999998</v>
      </c>
      <c r="W34" s="46">
        <v>2599.1999999999998</v>
      </c>
    </row>
    <row r="35" spans="1:23" x14ac:dyDescent="0.4">
      <c r="A35" t="s">
        <v>96</v>
      </c>
      <c r="B35" s="45">
        <v>2319</v>
      </c>
      <c r="C35" s="45">
        <v>2319</v>
      </c>
      <c r="D35" s="45">
        <v>2319</v>
      </c>
      <c r="E35" s="45">
        <v>2319</v>
      </c>
      <c r="F35" s="45">
        <v>2319</v>
      </c>
      <c r="G35" s="45">
        <v>2319</v>
      </c>
      <c r="H35" s="45">
        <v>2319</v>
      </c>
      <c r="I35" s="45">
        <v>2319</v>
      </c>
      <c r="J35" s="45">
        <v>2319</v>
      </c>
      <c r="K35" s="45">
        <v>2319</v>
      </c>
      <c r="L35" s="45">
        <v>2319</v>
      </c>
      <c r="M35" s="45">
        <v>2319</v>
      </c>
      <c r="N35" s="45">
        <v>2319</v>
      </c>
      <c r="O35" s="45">
        <v>2319</v>
      </c>
      <c r="P35" s="45">
        <v>2319</v>
      </c>
      <c r="Q35" s="45">
        <v>2319</v>
      </c>
      <c r="R35" s="45">
        <v>2319</v>
      </c>
      <c r="S35" s="45">
        <v>2319</v>
      </c>
      <c r="T35" s="45">
        <v>2319</v>
      </c>
      <c r="U35" s="45">
        <v>2319</v>
      </c>
      <c r="V35" s="45">
        <v>2319</v>
      </c>
      <c r="W35" s="45">
        <v>2319</v>
      </c>
    </row>
  </sheetData>
  <mergeCells count="1">
    <mergeCell ref="B1:W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C28"/>
  <sheetViews>
    <sheetView workbookViewId="0"/>
  </sheetViews>
  <sheetFormatPr defaultRowHeight="14.6" x14ac:dyDescent="0.4"/>
  <cols>
    <col min="2" max="2" width="24.15234375" style="1" bestFit="1" customWidth="1"/>
    <col min="3" max="3" width="21" style="1" bestFit="1" customWidth="1"/>
  </cols>
  <sheetData>
    <row r="1" spans="1:3" x14ac:dyDescent="0.4">
      <c r="B1" s="1" t="s">
        <v>98</v>
      </c>
      <c r="C1" s="1" t="s">
        <v>99</v>
      </c>
    </row>
    <row r="2" spans="1:3" x14ac:dyDescent="0.4">
      <c r="A2" t="s">
        <v>71</v>
      </c>
      <c r="B2" s="2">
        <v>2367</v>
      </c>
      <c r="C2" s="2">
        <v>2912.7</v>
      </c>
    </row>
    <row r="3" spans="1:3" x14ac:dyDescent="0.4">
      <c r="A3" t="s">
        <v>72</v>
      </c>
      <c r="B3" s="2">
        <v>2367</v>
      </c>
      <c r="C3" s="2">
        <v>2912.7</v>
      </c>
    </row>
    <row r="4" spans="1:3" x14ac:dyDescent="0.4">
      <c r="A4" t="s">
        <v>73</v>
      </c>
      <c r="B4" s="2">
        <v>2367</v>
      </c>
      <c r="C4" s="2">
        <v>2912.7</v>
      </c>
    </row>
    <row r="5" spans="1:3" x14ac:dyDescent="0.4">
      <c r="A5" t="s">
        <v>74</v>
      </c>
      <c r="B5" s="2">
        <v>2367</v>
      </c>
      <c r="C5" s="2">
        <v>2912.7</v>
      </c>
    </row>
    <row r="6" spans="1:3" x14ac:dyDescent="0.4">
      <c r="A6" t="s">
        <v>75</v>
      </c>
      <c r="B6" s="2">
        <v>2170.5</v>
      </c>
      <c r="C6" s="2">
        <v>2621.7</v>
      </c>
    </row>
    <row r="7" spans="1:3" x14ac:dyDescent="0.4">
      <c r="A7" t="s">
        <v>76</v>
      </c>
      <c r="B7" s="2">
        <v>2090.1</v>
      </c>
      <c r="C7" s="2">
        <v>2527.1999999999998</v>
      </c>
    </row>
    <row r="8" spans="1:3" x14ac:dyDescent="0.4">
      <c r="A8" t="s">
        <v>77</v>
      </c>
      <c r="B8" s="2">
        <v>1936.5</v>
      </c>
      <c r="C8" s="2">
        <v>2227.1999999999998</v>
      </c>
    </row>
    <row r="9" spans="1:3" x14ac:dyDescent="0.4">
      <c r="A9" t="s">
        <v>78</v>
      </c>
      <c r="B9" s="2">
        <v>1553.1</v>
      </c>
      <c r="C9" s="2">
        <v>1842.9</v>
      </c>
    </row>
    <row r="10" spans="1:3" x14ac:dyDescent="0.4">
      <c r="A10" t="s">
        <v>79</v>
      </c>
      <c r="B10" s="2">
        <v>1230.3</v>
      </c>
      <c r="C10" s="2">
        <v>1572.3</v>
      </c>
    </row>
    <row r="11" spans="1:3" x14ac:dyDescent="0.4">
      <c r="A11" t="s">
        <v>80</v>
      </c>
      <c r="B11" s="2">
        <v>1056.3</v>
      </c>
      <c r="C11" s="2">
        <v>1407.6</v>
      </c>
    </row>
    <row r="12" spans="1:3" x14ac:dyDescent="0.4">
      <c r="A12" t="s">
        <v>81</v>
      </c>
      <c r="B12" s="2">
        <v>1676.1</v>
      </c>
      <c r="C12" s="1">
        <v>1980.6</v>
      </c>
    </row>
    <row r="13" spans="1:3" x14ac:dyDescent="0.4">
      <c r="A13" t="s">
        <v>82</v>
      </c>
      <c r="B13" s="2">
        <v>1425.3</v>
      </c>
      <c r="C13" s="1">
        <v>1787.4</v>
      </c>
    </row>
    <row r="14" spans="1:3" x14ac:dyDescent="0.4">
      <c r="A14" t="s">
        <v>83</v>
      </c>
      <c r="B14" s="2">
        <v>1239.5999999999999</v>
      </c>
      <c r="C14" s="1">
        <v>1652.1</v>
      </c>
    </row>
    <row r="15" spans="1:3" x14ac:dyDescent="0.4">
      <c r="A15" t="s">
        <v>84</v>
      </c>
      <c r="B15" s="2">
        <v>1968.6</v>
      </c>
      <c r="C15" s="1">
        <v>2151</v>
      </c>
    </row>
    <row r="16" spans="1:3" x14ac:dyDescent="0.4">
      <c r="A16" t="s">
        <v>85</v>
      </c>
      <c r="B16" s="2">
        <v>1747.8</v>
      </c>
      <c r="C16" s="2">
        <v>1971.9</v>
      </c>
    </row>
    <row r="17" spans="1:3" x14ac:dyDescent="0.4">
      <c r="A17" t="s">
        <v>86</v>
      </c>
      <c r="B17" s="2">
        <v>1469.4</v>
      </c>
      <c r="C17" s="2">
        <v>1807.5</v>
      </c>
    </row>
    <row r="18" spans="1:3" x14ac:dyDescent="0.4">
      <c r="A18" t="s">
        <v>87</v>
      </c>
      <c r="B18" s="2">
        <v>1304.0999999999999</v>
      </c>
      <c r="C18" s="2">
        <v>1660.8</v>
      </c>
    </row>
    <row r="19" spans="1:3" x14ac:dyDescent="0.4">
      <c r="A19" t="s">
        <v>88</v>
      </c>
      <c r="B19" s="2">
        <v>1093.5</v>
      </c>
      <c r="C19" s="2">
        <v>1437.6</v>
      </c>
    </row>
    <row r="20" spans="1:3" x14ac:dyDescent="0.4">
      <c r="A20" t="s">
        <v>89</v>
      </c>
      <c r="B20" s="2">
        <v>1434.6</v>
      </c>
      <c r="C20" s="2">
        <v>1892.1</v>
      </c>
    </row>
    <row r="21" spans="1:3" x14ac:dyDescent="0.4">
      <c r="A21" t="s">
        <v>90</v>
      </c>
      <c r="B21" s="2">
        <v>1318.8</v>
      </c>
      <c r="C21" s="2">
        <v>1745.1</v>
      </c>
    </row>
    <row r="22" spans="1:3" x14ac:dyDescent="0.4">
      <c r="A22" t="s">
        <v>91</v>
      </c>
      <c r="B22" s="2">
        <v>1214.7</v>
      </c>
      <c r="C22" s="2">
        <v>1619.1</v>
      </c>
    </row>
    <row r="23" spans="1:3" x14ac:dyDescent="0.4">
      <c r="A23" t="s">
        <v>92</v>
      </c>
      <c r="B23" s="2">
        <v>1122.5999999999999</v>
      </c>
      <c r="C23" s="2">
        <v>1496.4</v>
      </c>
    </row>
    <row r="24" spans="1:3" x14ac:dyDescent="0.4">
      <c r="A24" t="s">
        <v>93</v>
      </c>
      <c r="B24" s="2">
        <v>1010.4</v>
      </c>
      <c r="C24" s="2">
        <v>1347</v>
      </c>
    </row>
    <row r="25" spans="1:3" x14ac:dyDescent="0.4">
      <c r="A25" t="s">
        <v>13</v>
      </c>
      <c r="B25" s="62">
        <v>878.7</v>
      </c>
      <c r="C25" s="62">
        <v>1170.3</v>
      </c>
    </row>
    <row r="26" spans="1:3" x14ac:dyDescent="0.4">
      <c r="A26" t="s">
        <v>94</v>
      </c>
      <c r="B26" s="62">
        <v>816.3</v>
      </c>
      <c r="C26" s="62">
        <v>1088.0999999999999</v>
      </c>
    </row>
    <row r="27" spans="1:3" x14ac:dyDescent="0.4">
      <c r="A27" t="s">
        <v>95</v>
      </c>
      <c r="B27" s="62">
        <v>778.8</v>
      </c>
      <c r="C27" s="62">
        <v>1037.0999999999999</v>
      </c>
    </row>
    <row r="28" spans="1:3" x14ac:dyDescent="0.4">
      <c r="A28" t="s">
        <v>96</v>
      </c>
      <c r="B28" s="62">
        <v>778.8</v>
      </c>
      <c r="C28" s="62">
        <v>1037.0999999999999</v>
      </c>
    </row>
  </sheetData>
  <sheetProtection algorithmName="SHA-512" hashValue="GGQTcT+qFeY2I8fYVor19rxykjRI37TkTta43P6E1HuXw33nkqzOex5xXsoj7k+chfhfzNSWKX3AboiMToLkiw==" saltValue="mvt1U7XH571ZKDzdENeLu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C28"/>
  <sheetViews>
    <sheetView workbookViewId="0"/>
  </sheetViews>
  <sheetFormatPr defaultRowHeight="14.6" x14ac:dyDescent="0.4"/>
  <cols>
    <col min="2" max="2" width="24.15234375" style="1" bestFit="1" customWidth="1"/>
    <col min="3" max="3" width="21" style="1" bestFit="1" customWidth="1"/>
  </cols>
  <sheetData>
    <row r="1" spans="1:3" x14ac:dyDescent="0.4">
      <c r="B1" s="1" t="s">
        <v>98</v>
      </c>
      <c r="C1" s="1" t="s">
        <v>99</v>
      </c>
    </row>
    <row r="2" spans="1:3" x14ac:dyDescent="0.4">
      <c r="A2" t="s">
        <v>71</v>
      </c>
      <c r="B2" s="2">
        <f>'Non-Locality BAH CY2025'!B2/30</f>
        <v>78.900000000000006</v>
      </c>
      <c r="C2" s="2">
        <f>'Non-Locality BAH CY2025'!C2/30</f>
        <v>97.089999999999989</v>
      </c>
    </row>
    <row r="3" spans="1:3" x14ac:dyDescent="0.4">
      <c r="A3" t="s">
        <v>72</v>
      </c>
      <c r="B3" s="2">
        <f>'Non-Locality BAH CY2025'!B3/30</f>
        <v>78.900000000000006</v>
      </c>
      <c r="C3" s="2">
        <f>'Non-Locality BAH CY2025'!C3/30</f>
        <v>97.089999999999989</v>
      </c>
    </row>
    <row r="4" spans="1:3" x14ac:dyDescent="0.4">
      <c r="A4" t="s">
        <v>73</v>
      </c>
      <c r="B4" s="2">
        <f>'Non-Locality BAH CY2025'!B4/30</f>
        <v>78.900000000000006</v>
      </c>
      <c r="C4" s="2">
        <f>'Non-Locality BAH CY2025'!C4/30</f>
        <v>97.089999999999989</v>
      </c>
    </row>
    <row r="5" spans="1:3" x14ac:dyDescent="0.4">
      <c r="A5" t="s">
        <v>74</v>
      </c>
      <c r="B5" s="2">
        <f>'Non-Locality BAH CY2025'!B5/30</f>
        <v>78.900000000000006</v>
      </c>
      <c r="C5" s="2">
        <f>'Non-Locality BAH CY2025'!C5/30</f>
        <v>97.089999999999989</v>
      </c>
    </row>
    <row r="6" spans="1:3" x14ac:dyDescent="0.4">
      <c r="A6" t="s">
        <v>75</v>
      </c>
      <c r="B6" s="2">
        <f>'Non-Locality BAH CY2025'!B6/30</f>
        <v>72.349999999999994</v>
      </c>
      <c r="C6" s="2">
        <f>'Non-Locality BAH CY2025'!C6/30</f>
        <v>87.39</v>
      </c>
    </row>
    <row r="7" spans="1:3" x14ac:dyDescent="0.4">
      <c r="A7" t="s">
        <v>76</v>
      </c>
      <c r="B7" s="2">
        <f>'Non-Locality BAH CY2025'!B7/30</f>
        <v>69.67</v>
      </c>
      <c r="C7" s="2">
        <f>'Non-Locality BAH CY2025'!C7/30</f>
        <v>84.24</v>
      </c>
    </row>
    <row r="8" spans="1:3" x14ac:dyDescent="0.4">
      <c r="A8" t="s">
        <v>77</v>
      </c>
      <c r="B8" s="2">
        <f>'Non-Locality BAH CY2025'!B8/30</f>
        <v>64.55</v>
      </c>
      <c r="C8" s="2">
        <f>'Non-Locality BAH CY2025'!C8/30</f>
        <v>74.239999999999995</v>
      </c>
    </row>
    <row r="9" spans="1:3" x14ac:dyDescent="0.4">
      <c r="A9" t="s">
        <v>78</v>
      </c>
      <c r="B9" s="2">
        <f>'Non-Locality BAH CY2025'!B9/30</f>
        <v>51.769999999999996</v>
      </c>
      <c r="C9" s="2">
        <f>'Non-Locality BAH CY2025'!C9/30</f>
        <v>61.43</v>
      </c>
    </row>
    <row r="10" spans="1:3" x14ac:dyDescent="0.4">
      <c r="A10" t="s">
        <v>79</v>
      </c>
      <c r="B10" s="2">
        <f>'Non-Locality BAH CY2025'!B10/30</f>
        <v>41.01</v>
      </c>
      <c r="C10" s="2">
        <f>'Non-Locality BAH CY2025'!C10/30</f>
        <v>52.41</v>
      </c>
    </row>
    <row r="11" spans="1:3" x14ac:dyDescent="0.4">
      <c r="A11" t="s">
        <v>80</v>
      </c>
      <c r="B11" s="2">
        <f>'Non-Locality BAH CY2025'!B11/30</f>
        <v>35.21</v>
      </c>
      <c r="C11" s="2">
        <f>'Non-Locality BAH CY2025'!C11/30</f>
        <v>46.919999999999995</v>
      </c>
    </row>
    <row r="12" spans="1:3" x14ac:dyDescent="0.4">
      <c r="A12" t="s">
        <v>81</v>
      </c>
      <c r="B12" s="2">
        <f>'Non-Locality BAH CY2025'!B12/30</f>
        <v>55.87</v>
      </c>
      <c r="C12" s="2">
        <f>'Non-Locality BAH CY2025'!C12/30</f>
        <v>66.02</v>
      </c>
    </row>
    <row r="13" spans="1:3" x14ac:dyDescent="0.4">
      <c r="A13" t="s">
        <v>82</v>
      </c>
      <c r="B13" s="2">
        <f>'Non-Locality BAH CY2025'!B13/30</f>
        <v>47.51</v>
      </c>
      <c r="C13" s="2">
        <f>'Non-Locality BAH CY2025'!C13/30</f>
        <v>59.580000000000005</v>
      </c>
    </row>
    <row r="14" spans="1:3" x14ac:dyDescent="0.4">
      <c r="A14" t="s">
        <v>83</v>
      </c>
      <c r="B14" s="2">
        <f>'Non-Locality BAH CY2025'!B14/30</f>
        <v>41.32</v>
      </c>
      <c r="C14" s="2">
        <f>'Non-Locality BAH CY2025'!C14/30</f>
        <v>55.07</v>
      </c>
    </row>
    <row r="15" spans="1:3" x14ac:dyDescent="0.4">
      <c r="A15" t="s">
        <v>84</v>
      </c>
      <c r="B15" s="2">
        <f>'Non-Locality BAH CY2025'!B15/30</f>
        <v>65.61999999999999</v>
      </c>
      <c r="C15" s="2">
        <f>'Non-Locality BAH CY2025'!C15/30</f>
        <v>71.7</v>
      </c>
    </row>
    <row r="16" spans="1:3" x14ac:dyDescent="0.4">
      <c r="A16" t="s">
        <v>85</v>
      </c>
      <c r="B16" s="2">
        <f>'Non-Locality BAH CY2025'!B16/30</f>
        <v>58.26</v>
      </c>
      <c r="C16" s="2">
        <f>'Non-Locality BAH CY2025'!C16/30</f>
        <v>65.73</v>
      </c>
    </row>
    <row r="17" spans="1:3" x14ac:dyDescent="0.4">
      <c r="A17" t="s">
        <v>86</v>
      </c>
      <c r="B17" s="2">
        <f>'Non-Locality BAH CY2025'!B17/30</f>
        <v>48.980000000000004</v>
      </c>
      <c r="C17" s="2">
        <f>'Non-Locality BAH CY2025'!C17/30</f>
        <v>60.25</v>
      </c>
    </row>
    <row r="18" spans="1:3" x14ac:dyDescent="0.4">
      <c r="A18" t="s">
        <v>87</v>
      </c>
      <c r="B18" s="2">
        <f>'Non-Locality BAH CY2025'!B18/30</f>
        <v>43.47</v>
      </c>
      <c r="C18" s="2">
        <f>'Non-Locality BAH CY2025'!C18/30</f>
        <v>55.36</v>
      </c>
    </row>
    <row r="19" spans="1:3" x14ac:dyDescent="0.4">
      <c r="A19" t="s">
        <v>88</v>
      </c>
      <c r="B19" s="2">
        <f>'Non-Locality BAH CY2025'!B19/30</f>
        <v>36.450000000000003</v>
      </c>
      <c r="C19" s="2">
        <f>'Non-Locality BAH CY2025'!C19/30</f>
        <v>47.919999999999995</v>
      </c>
    </row>
    <row r="20" spans="1:3" x14ac:dyDescent="0.4">
      <c r="A20" t="s">
        <v>89</v>
      </c>
      <c r="B20" s="2">
        <f>'Non-Locality BAH CY2025'!B20/30</f>
        <v>47.82</v>
      </c>
      <c r="C20" s="2">
        <f>'Non-Locality BAH CY2025'!C20/30</f>
        <v>63.07</v>
      </c>
    </row>
    <row r="21" spans="1:3" x14ac:dyDescent="0.4">
      <c r="A21" t="s">
        <v>90</v>
      </c>
      <c r="B21" s="2">
        <f>'Non-Locality BAH CY2025'!B21/30</f>
        <v>43.96</v>
      </c>
      <c r="C21" s="2">
        <f>'Non-Locality BAH CY2025'!C21/30</f>
        <v>58.169999999999995</v>
      </c>
    </row>
    <row r="22" spans="1:3" x14ac:dyDescent="0.4">
      <c r="A22" t="s">
        <v>91</v>
      </c>
      <c r="B22" s="2">
        <f>'Non-Locality BAH CY2025'!B22/30</f>
        <v>40.49</v>
      </c>
      <c r="C22" s="2">
        <f>'Non-Locality BAH CY2025'!C22/30</f>
        <v>53.97</v>
      </c>
    </row>
    <row r="23" spans="1:3" x14ac:dyDescent="0.4">
      <c r="A23" t="s">
        <v>92</v>
      </c>
      <c r="B23" s="2">
        <f>'Non-Locality BAH CY2025'!B23/30</f>
        <v>37.419999999999995</v>
      </c>
      <c r="C23" s="2">
        <f>'Non-Locality BAH CY2025'!C23/30</f>
        <v>49.88</v>
      </c>
    </row>
    <row r="24" spans="1:3" x14ac:dyDescent="0.4">
      <c r="A24" t="s">
        <v>93</v>
      </c>
      <c r="B24" s="2">
        <f>'Non-Locality BAH CY2025'!B24/30</f>
        <v>33.68</v>
      </c>
      <c r="C24" s="2">
        <f>'Non-Locality BAH CY2025'!C24/30</f>
        <v>44.9</v>
      </c>
    </row>
    <row r="25" spans="1:3" x14ac:dyDescent="0.4">
      <c r="A25" t="s">
        <v>13</v>
      </c>
      <c r="B25" s="2">
        <f>'Non-Locality BAH CY2025'!B25/30</f>
        <v>29.290000000000003</v>
      </c>
      <c r="C25" s="2">
        <f>'Non-Locality BAH CY2025'!C25/30</f>
        <v>39.01</v>
      </c>
    </row>
    <row r="26" spans="1:3" x14ac:dyDescent="0.4">
      <c r="A26" t="s">
        <v>94</v>
      </c>
      <c r="B26" s="2">
        <f>'Non-Locality BAH CY2025'!B26/30</f>
        <v>27.209999999999997</v>
      </c>
      <c r="C26" s="2">
        <f>'Non-Locality BAH CY2025'!C26/30</f>
        <v>36.269999999999996</v>
      </c>
    </row>
    <row r="27" spans="1:3" x14ac:dyDescent="0.4">
      <c r="A27" t="s">
        <v>95</v>
      </c>
      <c r="B27" s="2">
        <f>'Non-Locality BAH CY2025'!B27/30</f>
        <v>25.959999999999997</v>
      </c>
      <c r="C27" s="2">
        <f>'Non-Locality BAH CY2025'!C27/30</f>
        <v>34.57</v>
      </c>
    </row>
    <row r="28" spans="1:3" x14ac:dyDescent="0.4">
      <c r="A28" t="s">
        <v>96</v>
      </c>
      <c r="B28" s="2">
        <f>'Non-Locality BAH CY2025'!B28/30</f>
        <v>25.959999999999997</v>
      </c>
      <c r="C28" s="2">
        <f>'Non-Locality BAH CY2025'!C28/30</f>
        <v>34.57</v>
      </c>
    </row>
  </sheetData>
  <sheetProtection algorithmName="SHA-512" hashValue="Caob/lIISB+nvsT6BLey7worrgy2b127jBrlIBYmF84NoT9sFLftxpRFRdYntzYs8+PcrsSY75i8JKkiwksAVw==" saltValue="nc0M4D1XTnyikQJTd//5t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2:G6"/>
  <sheetViews>
    <sheetView workbookViewId="0"/>
  </sheetViews>
  <sheetFormatPr defaultRowHeight="14.6" x14ac:dyDescent="0.4"/>
  <cols>
    <col min="1" max="1" width="19.3828125" bestFit="1" customWidth="1"/>
    <col min="2" max="3" width="10.53515625" bestFit="1" customWidth="1"/>
    <col min="6" max="6" width="10.15234375" bestFit="1" customWidth="1"/>
    <col min="7" max="7" width="9.3046875" bestFit="1" customWidth="1"/>
  </cols>
  <sheetData>
    <row r="2" spans="1:7" x14ac:dyDescent="0.4">
      <c r="A2" t="s">
        <v>100</v>
      </c>
      <c r="B2" t="s">
        <v>101</v>
      </c>
      <c r="C2" t="s">
        <v>102</v>
      </c>
      <c r="F2" t="s">
        <v>4</v>
      </c>
    </row>
    <row r="3" spans="1:7" x14ac:dyDescent="0.4">
      <c r="A3">
        <v>2025</v>
      </c>
      <c r="B3" s="3">
        <v>320.77999999999997</v>
      </c>
      <c r="C3" s="3">
        <v>465.77</v>
      </c>
      <c r="F3" s="59">
        <v>45566</v>
      </c>
      <c r="G3" s="3">
        <v>68</v>
      </c>
    </row>
    <row r="5" spans="1:7" x14ac:dyDescent="0.4">
      <c r="A5" t="s">
        <v>103</v>
      </c>
      <c r="B5" t="s">
        <v>101</v>
      </c>
      <c r="C5" t="s">
        <v>102</v>
      </c>
    </row>
    <row r="6" spans="1:7" x14ac:dyDescent="0.4">
      <c r="A6">
        <v>2025</v>
      </c>
      <c r="B6" s="3">
        <v>10.692666666666666</v>
      </c>
      <c r="C6" s="3">
        <v>15.525666666666666</v>
      </c>
    </row>
  </sheetData>
  <sheetProtection algorithmName="SHA-512" hashValue="aL4W38ZVveCqJniOKyDZdGh578w9lVrlGpXXWMRhux4ubmA7xE1j4XBBCxnEWBNDnjl9xD/WUB1fKeXVN30gyg==" saltValue="/LBwuhcfIfDUwwKgT47X/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C28"/>
  <sheetViews>
    <sheetView workbookViewId="0"/>
  </sheetViews>
  <sheetFormatPr defaultRowHeight="14.6" x14ac:dyDescent="0.4"/>
  <cols>
    <col min="1" max="1" width="11.3828125" customWidth="1"/>
    <col min="2" max="2" width="13.3046875" bestFit="1" customWidth="1"/>
  </cols>
  <sheetData>
    <row r="1" spans="1:3" x14ac:dyDescent="0.4">
      <c r="A1" t="s">
        <v>12</v>
      </c>
      <c r="B1" t="s">
        <v>18</v>
      </c>
      <c r="C1" t="s">
        <v>104</v>
      </c>
    </row>
    <row r="2" spans="1:3" x14ac:dyDescent="0.4">
      <c r="A2" t="s">
        <v>71</v>
      </c>
      <c r="B2" t="s">
        <v>105</v>
      </c>
      <c r="C2" t="s">
        <v>32</v>
      </c>
    </row>
    <row r="3" spans="1:3" x14ac:dyDescent="0.4">
      <c r="A3" t="s">
        <v>72</v>
      </c>
      <c r="B3" t="s">
        <v>19</v>
      </c>
    </row>
    <row r="4" spans="1:3" x14ac:dyDescent="0.4">
      <c r="A4" t="s">
        <v>73</v>
      </c>
      <c r="B4" t="s">
        <v>106</v>
      </c>
    </row>
    <row r="5" spans="1:3" x14ac:dyDescent="0.4">
      <c r="A5" t="s">
        <v>74</v>
      </c>
    </row>
    <row r="6" spans="1:3" x14ac:dyDescent="0.4">
      <c r="A6" t="s">
        <v>75</v>
      </c>
    </row>
    <row r="7" spans="1:3" x14ac:dyDescent="0.4">
      <c r="A7" t="s">
        <v>76</v>
      </c>
    </row>
    <row r="8" spans="1:3" x14ac:dyDescent="0.4">
      <c r="A8" t="s">
        <v>77</v>
      </c>
    </row>
    <row r="9" spans="1:3" x14ac:dyDescent="0.4">
      <c r="A9" t="s">
        <v>78</v>
      </c>
    </row>
    <row r="10" spans="1:3" x14ac:dyDescent="0.4">
      <c r="A10" t="s">
        <v>79</v>
      </c>
    </row>
    <row r="11" spans="1:3" x14ac:dyDescent="0.4">
      <c r="A11" t="s">
        <v>80</v>
      </c>
    </row>
    <row r="12" spans="1:3" x14ac:dyDescent="0.4">
      <c r="A12" t="s">
        <v>81</v>
      </c>
    </row>
    <row r="13" spans="1:3" x14ac:dyDescent="0.4">
      <c r="A13" t="s">
        <v>82</v>
      </c>
    </row>
    <row r="14" spans="1:3" x14ac:dyDescent="0.4">
      <c r="A14" t="s">
        <v>83</v>
      </c>
    </row>
    <row r="15" spans="1:3" x14ac:dyDescent="0.4">
      <c r="A15" t="s">
        <v>84</v>
      </c>
    </row>
    <row r="16" spans="1:3" x14ac:dyDescent="0.4">
      <c r="A16" t="s">
        <v>85</v>
      </c>
    </row>
    <row r="17" spans="1:1" x14ac:dyDescent="0.4">
      <c r="A17" t="s">
        <v>86</v>
      </c>
    </row>
    <row r="18" spans="1:1" x14ac:dyDescent="0.4">
      <c r="A18" t="s">
        <v>87</v>
      </c>
    </row>
    <row r="19" spans="1:1" x14ac:dyDescent="0.4">
      <c r="A19" t="s">
        <v>88</v>
      </c>
    </row>
    <row r="20" spans="1:1" x14ac:dyDescent="0.4">
      <c r="A20" t="s">
        <v>89</v>
      </c>
    </row>
    <row r="21" spans="1:1" x14ac:dyDescent="0.4">
      <c r="A21" t="s">
        <v>90</v>
      </c>
    </row>
    <row r="22" spans="1:1" x14ac:dyDescent="0.4">
      <c r="A22" t="s">
        <v>91</v>
      </c>
    </row>
    <row r="23" spans="1:1" x14ac:dyDescent="0.4">
      <c r="A23" t="s">
        <v>92</v>
      </c>
    </row>
    <row r="24" spans="1:1" x14ac:dyDescent="0.4">
      <c r="A24" t="s">
        <v>93</v>
      </c>
    </row>
    <row r="25" spans="1:1" x14ac:dyDescent="0.4">
      <c r="A25" t="s">
        <v>13</v>
      </c>
    </row>
    <row r="26" spans="1:1" x14ac:dyDescent="0.4">
      <c r="A26" t="s">
        <v>94</v>
      </c>
    </row>
    <row r="27" spans="1:1" x14ac:dyDescent="0.4">
      <c r="A27" t="s">
        <v>95</v>
      </c>
    </row>
    <row r="28" spans="1:1" x14ac:dyDescent="0.4">
      <c r="A28" t="s">
        <v>96</v>
      </c>
    </row>
  </sheetData>
  <sheetProtection algorithmName="SHA-512" hashValue="ANNyxS0bi65Q5qznkZAowGoRtMPFJBNWs0s89MyXzGtw5nuC/O5Q3elPtTCnoDpXR7SbFFmVWiao/uaNd0ScLg==" saltValue="CIL4eyZnG82/Pg4HcNQ5g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BE542449C8344A691E17390B05A45" ma:contentTypeVersion="16" ma:contentTypeDescription="Create a new document." ma:contentTypeScope="" ma:versionID="5677dc23773433dcdf2a8a9451f4bb6f">
  <xsd:schema xmlns:xsd="http://www.w3.org/2001/XMLSchema" xmlns:xs="http://www.w3.org/2001/XMLSchema" xmlns:p="http://schemas.microsoft.com/office/2006/metadata/properties" xmlns:ns1="http://schemas.microsoft.com/sharepoint/v3" xmlns:ns2="7d216e68-90a0-4507-8ab8-8b320215781f" xmlns:ns3="e829297f-d32e-450d-b939-1e0e34293d35" targetNamespace="http://schemas.microsoft.com/office/2006/metadata/properties" ma:root="true" ma:fieldsID="71f2f9f702fafa3420ece4022742c8ab" ns1:_="" ns2:_="" ns3:_="">
    <xsd:import namespace="http://schemas.microsoft.com/sharepoint/v3"/>
    <xsd:import namespace="7d216e68-90a0-4507-8ab8-8b320215781f"/>
    <xsd:import namespace="e829297f-d32e-450d-b939-1e0e34293d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16e68-90a0-4507-8ab8-8b32021578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9297f-d32e-450d-b939-1e0e34293d3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d216e68-90a0-4507-8ab8-8b320215781f">
      <Terms xmlns="http://schemas.microsoft.com/office/infopath/2007/PartnerControls"/>
    </lcf76f155ced4ddcb4097134ff3c332f>
    <SharedWithUsers xmlns="e829297f-d32e-450d-b939-1e0e34293d35">
      <UserInfo>
        <DisplayName>Galindomottola, Pablo A SGT USARMY NG TXARNG (USA)</DisplayName>
        <AccountId>15</AccountId>
        <AccountType/>
      </UserInfo>
      <UserInfo>
        <DisplayName>Trieu, Eric D SGT USARMY NG TXARNG (USA)</DisplayName>
        <AccountId>35</AccountId>
        <AccountType/>
      </UserInfo>
      <UserInfo>
        <DisplayName>Lio, Tony I II CPT USARMY (USA)</DisplayName>
        <AccountId>182</AccountId>
        <AccountType/>
      </UserInfo>
      <UserInfo>
        <DisplayName>Melendez, Ann M MAJ USARMY NG TXARNG (USA)</DisplayName>
        <AccountId>156</AccountId>
        <AccountType/>
      </UserInfo>
      <UserInfo>
        <DisplayName>Cesternino, Robert C 1SG USARMY NG TXARNG (USA)</DisplayName>
        <AccountId>54</AccountId>
        <AccountType/>
      </UserInfo>
      <UserInfo>
        <DisplayName>Lovings, Devonta Emond 1LT USARMY NG TXARNG (USA)</DisplayName>
        <AccountId>126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427F8B-BA90-4A8B-A834-6DE3EFD7F9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216e68-90a0-4507-8ab8-8b320215781f"/>
    <ds:schemaRef ds:uri="e829297f-d32e-450d-b939-1e0e34293d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716405-3FB3-4163-A354-592F074240F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d216e68-90a0-4507-8ab8-8b320215781f"/>
    <ds:schemaRef ds:uri="e829297f-d32e-450d-b939-1e0e34293d35"/>
  </ds:schemaRefs>
</ds:datastoreItem>
</file>

<file path=customXml/itemProps3.xml><?xml version="1.0" encoding="utf-8"?>
<ds:datastoreItem xmlns:ds="http://schemas.openxmlformats.org/officeDocument/2006/customXml" ds:itemID="{F9C6F9F2-1A17-4181-914E-702D5E68E53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54eecc5-e26c-4620-b240-5a8bb326c33d}" enabled="1" method="Standard" siteId="{fae6d70f-954b-4811-92b6-0530d6f84c4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SM Pay</vt:lpstr>
      <vt:lpstr>Daily Pay Table 2025</vt:lpstr>
      <vt:lpstr>Pay Table 2025</vt:lpstr>
      <vt:lpstr>Non-Locality BAH CY2025</vt:lpstr>
      <vt:lpstr>Daily Non-Locality BAH CY2025</vt:lpstr>
      <vt:lpstr>BAS &amp; PER DIEM</vt:lpstr>
      <vt:lpstr>Misc Tables</vt:lpstr>
    </vt:vector>
  </TitlesOfParts>
  <Manager/>
  <Company>US Army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Garcia, Roberto E 1LT</dc:creator>
  <cp:keywords/>
  <dc:description/>
  <cp:lastModifiedBy>Perdue, Nathaniel W CPT USARMY NG TXARNG (USA)</cp:lastModifiedBy>
  <cp:revision/>
  <dcterms:created xsi:type="dcterms:W3CDTF">2021-12-27T00:51:21Z</dcterms:created>
  <dcterms:modified xsi:type="dcterms:W3CDTF">2025-09-11T19:40:19Z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0x010100057BE542449C8344A691E17390B05A45</vt:lpwstr>
  </property>
  <property fmtid="{D5CDD505-2E9C-101B-9397-08002B2CF9AE}" pid="3" name="MediaServiceImageTags">
    <vt:lpwstr/>
  </property>
</Properties>
</file>