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xr:revisionPtr revIDLastSave="0" documentId="8_{8E3D8D8C-883A-43E6-BEEE-60E9062E36F2}" xr6:coauthVersionLast="47" xr6:coauthVersionMax="47" xr10:uidLastSave="{00000000-0000-0000-0000-000000000000}"/>
  <bookViews>
    <workbookView xWindow="1170" yWindow="855" windowWidth="29100" windowHeight="16605" tabRatio="705" xr2:uid="{00000000-000D-0000-FFFF-FFFF00000000}"/>
  </bookViews>
  <sheets>
    <sheet name="SM Pay" sheetId="6" r:id="rId1"/>
    <sheet name="Daily Pay Table 2024" sheetId="2" state="hidden" r:id="rId2"/>
    <sheet name="Pay Table 2024" sheetId="1" state="hidden" r:id="rId3"/>
    <sheet name="Daily Non-Locality BAH 2024" sheetId="4" state="hidden" r:id="rId4"/>
    <sheet name="Non-Locality BAH 2024" sheetId="3" state="hidden" r:id="rId5"/>
    <sheet name="BAS &amp; PER DIEM" sheetId="5" state="hidden" r:id="rId6"/>
    <sheet name="Misc Tables" sheetId="7" state="hidden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6" i="5" l="1"/>
  <c r="B6" i="5"/>
  <c r="C28" i="4"/>
  <c r="B28" i="4"/>
  <c r="C27" i="4"/>
  <c r="B27" i="4"/>
  <c r="C26" i="4"/>
  <c r="B26" i="4"/>
  <c r="C25" i="4"/>
  <c r="B25" i="4"/>
  <c r="C24" i="4"/>
  <c r="B24" i="4"/>
  <c r="C23" i="4"/>
  <c r="B23" i="4"/>
  <c r="C22" i="4"/>
  <c r="B22" i="4"/>
  <c r="C21" i="4"/>
  <c r="B21" i="4"/>
  <c r="C20" i="4"/>
  <c r="B20" i="4"/>
  <c r="C19" i="4"/>
  <c r="B19" i="4"/>
  <c r="C18" i="4"/>
  <c r="B18" i="4"/>
  <c r="C17" i="4"/>
  <c r="B17" i="4"/>
  <c r="C16" i="4"/>
  <c r="B16" i="4"/>
  <c r="C15" i="4"/>
  <c r="B15" i="4"/>
  <c r="C14" i="4"/>
  <c r="B14" i="4"/>
  <c r="C13" i="4"/>
  <c r="B13" i="4"/>
  <c r="C12" i="4"/>
  <c r="B12" i="4"/>
  <c r="C11" i="4"/>
  <c r="B11" i="4"/>
  <c r="C10" i="4"/>
  <c r="B10" i="4"/>
  <c r="C9" i="4"/>
  <c r="B9" i="4"/>
  <c r="C8" i="4"/>
  <c r="B8" i="4"/>
  <c r="C7" i="4"/>
  <c r="B7" i="4"/>
  <c r="C6" i="4"/>
  <c r="B6" i="4"/>
  <c r="C5" i="4"/>
  <c r="B5" i="4"/>
  <c r="C4" i="4"/>
  <c r="B4" i="4"/>
  <c r="C3" i="4"/>
  <c r="B3" i="4"/>
  <c r="C2" i="4"/>
  <c r="B2" i="4"/>
  <c r="L4" i="2"/>
  <c r="K4" i="2"/>
  <c r="J4" i="2"/>
  <c r="I4" i="2"/>
  <c r="H4" i="2"/>
  <c r="G4" i="2"/>
  <c r="F4" i="2"/>
  <c r="E4" i="2"/>
  <c r="D4" i="2"/>
  <c r="C4" i="2"/>
  <c r="B4" i="2"/>
  <c r="L3" i="2"/>
  <c r="K3" i="2"/>
  <c r="J3" i="2"/>
  <c r="I3" i="2"/>
  <c r="H3" i="2"/>
  <c r="G3" i="2"/>
  <c r="F3" i="2"/>
  <c r="E3" i="2"/>
  <c r="D3" i="2"/>
  <c r="C3" i="2"/>
  <c r="B3" i="2"/>
  <c r="I23" i="6"/>
  <c r="G23" i="6"/>
  <c r="F23" i="6"/>
  <c r="E23" i="6"/>
  <c r="C10" i="6"/>
  <c r="H4" i="6" s="1"/>
  <c r="C5" i="6"/>
  <c r="F3" i="6" s="1"/>
  <c r="N4" i="6"/>
  <c r="M4" i="6"/>
  <c r="L4" i="6"/>
  <c r="K4" i="6"/>
  <c r="K3" i="6" s="1"/>
  <c r="I4" i="6"/>
  <c r="O3" i="6"/>
  <c r="O4" i="6" s="1"/>
  <c r="N3" i="6"/>
  <c r="M3" i="6"/>
  <c r="L3" i="6"/>
  <c r="I3" i="6"/>
  <c r="H3" i="6"/>
  <c r="G3" i="6"/>
  <c r="G7" i="6" s="1"/>
  <c r="J3" i="6" l="1"/>
  <c r="P3" i="6"/>
  <c r="F7" i="6"/>
  <c r="J4" i="6"/>
  <c r="J23" i="6"/>
  <c r="F4" i="6"/>
  <c r="G4" i="6"/>
  <c r="G8" i="6" s="1"/>
  <c r="K8" i="6" s="1"/>
  <c r="P4" i="6" l="1"/>
  <c r="K7" i="6" s="1"/>
  <c r="F8" i="6"/>
  <c r="K9" i="6" s="1"/>
  <c r="K11" i="6" l="1"/>
  <c r="K10" i="6"/>
  <c r="K12" i="6" s="1"/>
  <c r="K13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Garcia, Roberto E 1LT</author>
  </authors>
  <commentList>
    <comment ref="F3" authorId="0" shapeId="0" xr:uid="{961B6D77-FE66-462B-BD40-7780C62DA58C}">
      <text>
        <r>
          <rPr>
            <b/>
            <sz val="9"/>
            <color indexed="81"/>
            <rFont val="Tahoma"/>
            <family val="2"/>
          </rPr>
          <t>Garcia, Roberto E 1LT:</t>
        </r>
        <r>
          <rPr>
            <sz val="9"/>
            <color indexed="81"/>
            <rFont val="Tahoma"/>
            <family val="2"/>
          </rPr>
          <t xml:space="preserve">
Daily Base Pay based on Grade &amp; TIS. (Taxable)</t>
        </r>
      </text>
    </comment>
    <comment ref="G3" authorId="0" shapeId="0" xr:uid="{7654D0C7-13EE-429B-9BDA-AC98EB9B21CF}">
      <text>
        <r>
          <rPr>
            <b/>
            <sz val="9"/>
            <color indexed="81"/>
            <rFont val="Tahoma"/>
            <family val="2"/>
          </rPr>
          <t>Garcia, Roberto E 1LT:</t>
        </r>
        <r>
          <rPr>
            <sz val="9"/>
            <color indexed="81"/>
            <rFont val="Tahoma"/>
            <family val="2"/>
          </rPr>
          <t xml:space="preserve">
Non-Locality BAH rate based on Grade and Marital Status/No. of Dep. (Non-Taxable)</t>
        </r>
      </text>
    </comment>
    <comment ref="H3" authorId="0" shapeId="0" xr:uid="{0153DC0C-5132-42EB-8067-A0DDBA3B95C9}">
      <text>
        <r>
          <rPr>
            <b/>
            <sz val="9"/>
            <color indexed="81"/>
            <rFont val="Tahoma"/>
            <family val="2"/>
          </rPr>
          <t>Garcia, Roberto E 1LT:</t>
        </r>
        <r>
          <rPr>
            <sz val="9"/>
            <color indexed="81"/>
            <rFont val="Tahoma"/>
            <family val="2"/>
          </rPr>
          <t xml:space="preserve">
Based on Enlisted or Officer grade. (Non-Taxable)</t>
        </r>
      </text>
    </comment>
    <comment ref="I3" authorId="0" shapeId="0" xr:uid="{92DE88D2-82AC-47EF-8A12-14DBF3DF1120}">
      <text>
        <r>
          <rPr>
            <b/>
            <sz val="9"/>
            <color indexed="81"/>
            <rFont val="Tahoma"/>
            <family val="2"/>
          </rPr>
          <t>Garcia, Roberto E 1LT:</t>
        </r>
        <r>
          <rPr>
            <sz val="9"/>
            <color indexed="81"/>
            <rFont val="Tahoma"/>
            <family val="2"/>
          </rPr>
          <t xml:space="preserve">
Per Diem of $59 per day. (Non-Taxable)</t>
        </r>
      </text>
    </comment>
    <comment ref="J3" authorId="0" shapeId="0" xr:uid="{6434C696-3650-473E-8FEC-BED2CB23EA3B}">
      <text>
        <r>
          <rPr>
            <b/>
            <sz val="9"/>
            <color indexed="81"/>
            <rFont val="Tahoma"/>
            <family val="2"/>
          </rPr>
          <t>Garcia, Roberto E 1LT:</t>
        </r>
        <r>
          <rPr>
            <sz val="9"/>
            <color indexed="81"/>
            <rFont val="Tahoma"/>
            <family val="2"/>
          </rPr>
          <t xml:space="preserve">
Addition to Base Pay to attain minimum pay on mission. (Taxable)</t>
        </r>
      </text>
    </comment>
    <comment ref="K3" authorId="0" shapeId="0" xr:uid="{EA7D2D06-F39B-441A-A950-41EF0CBDB3F1}">
      <text>
        <r>
          <rPr>
            <b/>
            <sz val="9"/>
            <color indexed="81"/>
            <rFont val="Tahoma"/>
            <family val="2"/>
          </rPr>
          <t>Garcia, Roberto E 1LT:</t>
        </r>
        <r>
          <rPr>
            <sz val="9"/>
            <color indexed="81"/>
            <rFont val="Tahoma"/>
            <family val="2"/>
          </rPr>
          <t xml:space="preserve">
Hardship Duty Pay of $500/month added to paycheck. Not prorated. (Taxable)</t>
        </r>
      </text>
    </comment>
    <comment ref="L3" authorId="0" shapeId="0" xr:uid="{F351371A-6100-4FDB-B037-211DE3644CF8}">
      <text>
        <r>
          <rPr>
            <b/>
            <sz val="9"/>
            <color indexed="81"/>
            <rFont val="Tahoma"/>
            <family val="2"/>
          </rPr>
          <t>Garcia, Roberto E 1LT:</t>
        </r>
        <r>
          <rPr>
            <sz val="9"/>
            <color indexed="81"/>
            <rFont val="Tahoma"/>
            <family val="2"/>
          </rPr>
          <t xml:space="preserve">
Imminent Danger Pay of $225/month added to paycheck. Not prorated. (Taxable)</t>
        </r>
      </text>
    </comment>
    <comment ref="M3" authorId="0" shapeId="0" xr:uid="{C38BB499-EC67-42CD-8DE0-7DABC696B078}">
      <text>
        <r>
          <rPr>
            <b/>
            <sz val="9"/>
            <color indexed="81"/>
            <rFont val="Tahoma"/>
            <family val="2"/>
          </rPr>
          <t>Garcia, Roberto E 1LT:</t>
        </r>
        <r>
          <rPr>
            <sz val="9"/>
            <color indexed="81"/>
            <rFont val="Tahoma"/>
            <family val="2"/>
          </rPr>
          <t xml:space="preserve">
High Deployment Allowance of $1000/month added to paycheck. Not prorated. (Taxable)</t>
        </r>
      </text>
    </comment>
    <comment ref="N3" authorId="0" shapeId="0" xr:uid="{AC77A9B9-0569-4258-926B-DA92623FF4D8}">
      <text>
        <r>
          <rPr>
            <b/>
            <sz val="9"/>
            <color indexed="81"/>
            <rFont val="Tahoma"/>
            <family val="2"/>
          </rPr>
          <t>Garcia, Roberto E 1LT:</t>
        </r>
        <r>
          <rPr>
            <sz val="9"/>
            <color indexed="81"/>
            <rFont val="Tahoma"/>
            <family val="2"/>
          </rPr>
          <t xml:space="preserve">
Medical Board Certified Pay of $500/month added to paycheck. Not prorated. (Taxable)</t>
        </r>
      </text>
    </comment>
    <comment ref="O3" authorId="0" shapeId="0" xr:uid="{74B2C513-F8FF-4824-AD78-50A319E4C29C}">
      <text>
        <r>
          <rPr>
            <b/>
            <sz val="9"/>
            <color indexed="81"/>
            <rFont val="Tahoma"/>
            <family val="2"/>
          </rPr>
          <t>Garcia, Roberto E 1LT:</t>
        </r>
        <r>
          <rPr>
            <sz val="9"/>
            <color indexed="81"/>
            <rFont val="Tahoma"/>
            <family val="2"/>
          </rPr>
          <t xml:space="preserve">
Flight and Flight Crew Pay of $33/day added to paycheck. Prorated. (Taxable)</t>
        </r>
      </text>
    </comment>
    <comment ref="P3" authorId="0" shapeId="0" xr:uid="{C0315598-0EC0-4728-A907-EB052B6679B9}">
      <text>
        <r>
          <rPr>
            <b/>
            <sz val="9"/>
            <color indexed="81"/>
            <rFont val="Tahoma"/>
            <family val="2"/>
          </rPr>
          <t>Garcia, Roberto E 1LT:</t>
        </r>
        <r>
          <rPr>
            <sz val="9"/>
            <color indexed="81"/>
            <rFont val="Tahoma"/>
            <family val="2"/>
          </rPr>
          <t xml:space="preserve">
Daily Rate for selected date range. Includes prorated amounts based on the number of days in period.</t>
        </r>
      </text>
    </comment>
  </commentList>
</comments>
</file>

<file path=xl/sharedStrings.xml><?xml version="1.0" encoding="utf-8"?>
<sst xmlns="http://schemas.openxmlformats.org/spreadsheetml/2006/main" count="364" uniqueCount="109">
  <si>
    <t>SM Information</t>
  </si>
  <si>
    <t>Base Pay</t>
  </si>
  <si>
    <t>BAH</t>
  </si>
  <si>
    <t>BAS</t>
  </si>
  <si>
    <t>Per Diem</t>
  </si>
  <si>
    <t>Adjust Minimum Income</t>
  </si>
  <si>
    <t>HDP</t>
  </si>
  <si>
    <t>IDP</t>
  </si>
  <si>
    <t>HDA</t>
  </si>
  <si>
    <t>MBCP</t>
  </si>
  <si>
    <t>Aviation Pay</t>
  </si>
  <si>
    <t>Total</t>
  </si>
  <si>
    <t>Grade</t>
  </si>
  <si>
    <t>O-4</t>
  </si>
  <si>
    <t>Daily</t>
  </si>
  <si>
    <t>Time In Service</t>
  </si>
  <si>
    <t>Pay Period</t>
  </si>
  <si>
    <t>Table Time</t>
  </si>
  <si>
    <t>Marital Status</t>
  </si>
  <si>
    <t>Divorced</t>
  </si>
  <si>
    <t>Taxable Income
(State Active Duty 90 Days)</t>
  </si>
  <si>
    <t>Non-Taxable Income
(State Active Duty Allowances)</t>
  </si>
  <si>
    <t>SM Pay Period Info</t>
  </si>
  <si>
    <t>No. of Dependents</t>
  </si>
  <si>
    <t>Gross Income</t>
  </si>
  <si>
    <t>Date Period Start</t>
  </si>
  <si>
    <t>Non Taxable Income</t>
  </si>
  <si>
    <t>Date Period End</t>
  </si>
  <si>
    <t>Taxable Income</t>
  </si>
  <si>
    <t>Total Days Period</t>
  </si>
  <si>
    <t>Federal Income Tax</t>
  </si>
  <si>
    <t>Include HDP</t>
  </si>
  <si>
    <t>Yes</t>
  </si>
  <si>
    <t>FICA Tax</t>
  </si>
  <si>
    <t>Include IDP</t>
  </si>
  <si>
    <t>No</t>
  </si>
  <si>
    <t>Total Taxed</t>
  </si>
  <si>
    <t>Include HDA</t>
  </si>
  <si>
    <t>Net Income</t>
  </si>
  <si>
    <t>Include MBCP</t>
  </si>
  <si>
    <t>Include AviationPay</t>
  </si>
  <si>
    <t>No. months incentives</t>
  </si>
  <si>
    <t>Check of Payroll Breakdown</t>
  </si>
  <si>
    <t>Pay Grade</t>
  </si>
  <si>
    <t>Years of Service</t>
  </si>
  <si>
    <t>M. Status/ # Dep</t>
  </si>
  <si>
    <t>Tax WH</t>
  </si>
  <si>
    <t>Enlisted Credit</t>
  </si>
  <si>
    <t>Duty Days</t>
  </si>
  <si>
    <t>Dates</t>
  </si>
  <si>
    <t>Pay Table 2023</t>
  </si>
  <si>
    <t>2 or less</t>
  </si>
  <si>
    <t>Over 2</t>
  </si>
  <si>
    <t>Over 3</t>
  </si>
  <si>
    <t>Over 4</t>
  </si>
  <si>
    <t>Over 6</t>
  </si>
  <si>
    <t>Over 8</t>
  </si>
  <si>
    <t>Over 10</t>
  </si>
  <si>
    <t>Over 12</t>
  </si>
  <si>
    <t>Over 14</t>
  </si>
  <si>
    <t>Over 16</t>
  </si>
  <si>
    <t>Over 18</t>
  </si>
  <si>
    <t>Over 20</t>
  </si>
  <si>
    <t>Over 22</t>
  </si>
  <si>
    <t>Over 24</t>
  </si>
  <si>
    <t>Over 26</t>
  </si>
  <si>
    <t>Over 28</t>
  </si>
  <si>
    <t>Over 30</t>
  </si>
  <si>
    <t>Over 32</t>
  </si>
  <si>
    <t>Over 34</t>
  </si>
  <si>
    <t>Over 36</t>
  </si>
  <si>
    <t>Over 38</t>
  </si>
  <si>
    <t>Over 40</t>
  </si>
  <si>
    <t>O-10</t>
  </si>
  <si>
    <t>O-9</t>
  </si>
  <si>
    <t>O-8</t>
  </si>
  <si>
    <t>O-7</t>
  </si>
  <si>
    <t>O-6</t>
  </si>
  <si>
    <t>O-5</t>
  </si>
  <si>
    <t>O-3</t>
  </si>
  <si>
    <t>O-2</t>
  </si>
  <si>
    <t>O-1</t>
  </si>
  <si>
    <t>O-3E</t>
  </si>
  <si>
    <t>O-2E</t>
  </si>
  <si>
    <t>O-1E</t>
  </si>
  <si>
    <t>W-5</t>
  </si>
  <si>
    <t>W-4</t>
  </si>
  <si>
    <t>W-3</t>
  </si>
  <si>
    <t>W-2</t>
  </si>
  <si>
    <t>W-1</t>
  </si>
  <si>
    <t>E-9</t>
  </si>
  <si>
    <t>E-8</t>
  </si>
  <si>
    <t>E-7</t>
  </si>
  <si>
    <t>E-6</t>
  </si>
  <si>
    <t>E-5</t>
  </si>
  <si>
    <t>E-4</t>
  </si>
  <si>
    <t>E-3</t>
  </si>
  <si>
    <t>E-2</t>
  </si>
  <si>
    <t>E-1</t>
  </si>
  <si>
    <t>Pay Table 2024</t>
  </si>
  <si>
    <t/>
  </si>
  <si>
    <t>BAH Without Dependents</t>
  </si>
  <si>
    <t>BAH With Dependents</t>
  </si>
  <si>
    <t>BAS Rate Monthly</t>
  </si>
  <si>
    <t>Officers</t>
  </si>
  <si>
    <t>Enlisted</t>
  </si>
  <si>
    <t>BAS Rate Daily</t>
  </si>
  <si>
    <t>Single</t>
  </si>
  <si>
    <t>Married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</si>
</sst>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[$$-409]* #,##0.00_);_([$$-409]* \(#,##0.00\);_([$$-409]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9" tint="0.79998168889431442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theme="9" tint="0.39997558519241921"/>
      </top>
      <bottom style="thin">
        <color theme="9" tint="0.39997558519241921"/>
      </bottom>
      <diagonal/>
    </border>
    <border>
      <left/>
      <right style="thin">
        <color theme="9" tint="0.39997558519241921"/>
      </right>
      <top style="thin">
        <color theme="9" tint="0.39997558519241921"/>
      </top>
      <bottom style="thin">
        <color theme="9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9" tint="0.39997558519241921"/>
      </bottom>
      <diagonal/>
    </border>
    <border>
      <left/>
      <right/>
      <top style="thin">
        <color theme="9" tint="0.39997558519241921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9">
    <xf numFmtId="0" fontId="0" fillId="0" borderId="0" xfId="0"/>
    <xf numFmtId="44" fontId="0" fillId="0" borderId="0" xfId="1" applyFont="1"/>
    <xf numFmtId="164" fontId="0" fillId="0" borderId="0" xfId="1" applyNumberFormat="1" applyFont="1"/>
    <xf numFmtId="164" fontId="0" fillId="0" borderId="0" xfId="0" applyNumberFormat="1"/>
    <xf numFmtId="0" fontId="0" fillId="3" borderId="9" xfId="0" applyFill="1" applyBorder="1" applyAlignment="1" applyProtection="1">
      <alignment horizontal="center" vertical="center"/>
      <protection locked="0"/>
    </xf>
    <xf numFmtId="0" fontId="0" fillId="3" borderId="10" xfId="0" applyFill="1" applyBorder="1" applyAlignment="1" applyProtection="1">
      <alignment horizontal="center" vertical="center"/>
      <protection locked="0"/>
    </xf>
    <xf numFmtId="14" fontId="0" fillId="3" borderId="10" xfId="0" applyNumberFormat="1" applyFill="1" applyBorder="1" applyAlignment="1" applyProtection="1">
      <alignment horizontal="center" vertical="center"/>
      <protection locked="0"/>
    </xf>
    <xf numFmtId="10" fontId="0" fillId="3" borderId="10" xfId="2" applyNumberFormat="1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 vertical="center"/>
    </xf>
    <xf numFmtId="164" fontId="0" fillId="0" borderId="0" xfId="1" applyNumberFormat="1" applyFont="1" applyFill="1"/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2" fillId="4" borderId="9" xfId="0" applyFont="1" applyFill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164" fontId="0" fillId="0" borderId="14" xfId="0" applyNumberFormat="1" applyBorder="1" applyAlignment="1">
      <alignment horizontal="center" vertical="center"/>
    </xf>
    <xf numFmtId="164" fontId="0" fillId="0" borderId="15" xfId="0" applyNumberFormat="1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/>
    </xf>
    <xf numFmtId="0" fontId="2" fillId="4" borderId="10" xfId="0" applyFont="1" applyFill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164" fontId="0" fillId="0" borderId="13" xfId="0" applyNumberFormat="1" applyBorder="1" applyAlignment="1">
      <alignment horizontal="center" vertical="center"/>
    </xf>
    <xf numFmtId="164" fontId="0" fillId="0" borderId="12" xfId="0" applyNumberForma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2" borderId="1" xfId="0" applyFill="1" applyBorder="1" applyAlignment="1">
      <alignment horizontal="left" vertical="center"/>
    </xf>
    <xf numFmtId="0" fontId="2" fillId="2" borderId="18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164" fontId="0" fillId="0" borderId="5" xfId="0" applyNumberFormat="1" applyBorder="1" applyAlignment="1">
      <alignment horizontal="center" vertical="center"/>
    </xf>
    <xf numFmtId="164" fontId="0" fillId="0" borderId="19" xfId="0" applyNumberFormat="1" applyBorder="1" applyAlignment="1">
      <alignment horizontal="center" vertical="center"/>
    </xf>
    <xf numFmtId="164" fontId="0" fillId="0" borderId="24" xfId="0" applyNumberFormat="1" applyBorder="1" applyAlignment="1">
      <alignment horizontal="center" vertical="center"/>
    </xf>
    <xf numFmtId="164" fontId="0" fillId="0" borderId="25" xfId="0" applyNumberFormat="1" applyBorder="1" applyAlignment="1">
      <alignment horizontal="center" vertical="center"/>
    </xf>
    <xf numFmtId="164" fontId="0" fillId="0" borderId="8" xfId="0" applyNumberFormat="1" applyBorder="1" applyAlignment="1">
      <alignment horizontal="center" vertical="center"/>
    </xf>
    <xf numFmtId="0" fontId="2" fillId="4" borderId="20" xfId="0" applyFont="1" applyFill="1" applyBorder="1" applyAlignment="1">
      <alignment horizontal="left" vertical="center"/>
    </xf>
    <xf numFmtId="164" fontId="0" fillId="0" borderId="21" xfId="0" applyNumberFormat="1" applyBorder="1" applyAlignment="1">
      <alignment horizontal="center" vertical="center"/>
    </xf>
    <xf numFmtId="0" fontId="2" fillId="4" borderId="1" xfId="0" applyFont="1" applyFill="1" applyBorder="1" applyAlignment="1">
      <alignment horizontal="left" vertical="center"/>
    </xf>
    <xf numFmtId="164" fontId="2" fillId="0" borderId="22" xfId="0" applyNumberFormat="1" applyFont="1" applyBorder="1" applyAlignment="1">
      <alignment horizontal="center" vertical="center"/>
    </xf>
    <xf numFmtId="0" fontId="2" fillId="4" borderId="11" xfId="0" applyFont="1" applyFill="1" applyBorder="1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4" fontId="0" fillId="0" borderId="3" xfId="0" applyNumberFormat="1" applyBorder="1" applyAlignment="1">
      <alignment horizontal="center" vertical="center"/>
    </xf>
    <xf numFmtId="10" fontId="0" fillId="5" borderId="11" xfId="2" applyNumberFormat="1" applyFont="1" applyFill="1" applyBorder="1" applyAlignment="1" applyProtection="1">
      <alignment horizontal="center" vertical="center"/>
    </xf>
    <xf numFmtId="44" fontId="0" fillId="0" borderId="26" xfId="1" applyFont="1" applyBorder="1" applyAlignment="1">
      <alignment horizontal="left"/>
    </xf>
    <xf numFmtId="44" fontId="0" fillId="0" borderId="27" xfId="1" applyFont="1" applyBorder="1" applyAlignment="1">
      <alignment horizontal="left"/>
    </xf>
    <xf numFmtId="44" fontId="0" fillId="6" borderId="26" xfId="1" applyFont="1" applyFill="1" applyBorder="1" applyAlignment="1">
      <alignment horizontal="left"/>
    </xf>
    <xf numFmtId="44" fontId="0" fillId="6" borderId="27" xfId="1" applyFont="1" applyFill="1" applyBorder="1" applyAlignment="1">
      <alignment horizontal="left"/>
    </xf>
    <xf numFmtId="164" fontId="0" fillId="0" borderId="28" xfId="0" applyNumberFormat="1" applyBorder="1" applyAlignment="1">
      <alignment horizontal="left"/>
    </xf>
    <xf numFmtId="44" fontId="0" fillId="6" borderId="29" xfId="1" applyFont="1" applyFill="1" applyBorder="1" applyAlignment="1">
      <alignment horizontal="left"/>
    </xf>
    <xf numFmtId="164" fontId="0" fillId="0" borderId="0" xfId="0" applyNumberFormat="1" applyBorder="1" applyAlignment="1">
      <alignment horizontal="left"/>
    </xf>
    <xf numFmtId="44" fontId="0" fillId="0" borderId="30" xfId="1" applyFont="1" applyBorder="1" applyAlignment="1">
      <alignment horizontal="left"/>
    </xf>
    <xf numFmtId="44" fontId="0" fillId="0" borderId="29" xfId="1" applyFont="1" applyBorder="1" applyAlignment="1">
      <alignment horizontal="left"/>
    </xf>
    <xf numFmtId="44" fontId="0" fillId="0" borderId="26" xfId="1" applyFont="1" applyBorder="1"/>
    <xf numFmtId="44" fontId="0" fillId="0" borderId="27" xfId="1" applyFont="1" applyBorder="1"/>
    <xf numFmtId="44" fontId="0" fillId="6" borderId="26" xfId="1" applyFont="1" applyFill="1" applyBorder="1"/>
    <xf numFmtId="44" fontId="0" fillId="6" borderId="27" xfId="1" applyFont="1" applyFill="1" applyBorder="1"/>
    <xf numFmtId="44" fontId="0" fillId="5" borderId="26" xfId="1" applyFont="1" applyFill="1" applyBorder="1"/>
    <xf numFmtId="44" fontId="0" fillId="5" borderId="27" xfId="1" applyFont="1" applyFill="1" applyBorder="1"/>
    <xf numFmtId="44" fontId="0" fillId="5" borderId="26" xfId="1" applyFont="1" applyFill="1" applyBorder="1" applyAlignment="1">
      <alignment horizontal="left"/>
    </xf>
    <xf numFmtId="44" fontId="0" fillId="5" borderId="27" xfId="1" applyFont="1" applyFill="1" applyBorder="1" applyAlignment="1">
      <alignment horizontal="left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-0.249977111117893"/>
  </sheetPr>
  <dimension ref="A1:P23"/>
  <sheetViews>
    <sheetView tabSelected="1" zoomScaleNormal="100" workbookViewId="0">
      <selection activeCell="C12" sqref="C12"/>
    </sheetView>
  </sheetViews>
  <sheetFormatPr defaultRowHeight="15" x14ac:dyDescent="0.25"/>
  <cols>
    <col min="1" max="1" width="9.140625" style="10"/>
    <col min="2" max="2" width="21.140625" style="10" bestFit="1" customWidth="1"/>
    <col min="3" max="3" width="17.42578125" style="10" customWidth="1"/>
    <col min="4" max="4" width="15" style="10" bestFit="1" customWidth="1"/>
    <col min="5" max="5" width="15.5703125" style="10" bestFit="1" customWidth="1"/>
    <col min="6" max="6" width="24.7109375" style="10" customWidth="1"/>
    <col min="7" max="7" width="28.7109375" style="10" customWidth="1"/>
    <col min="8" max="8" width="10.5703125" style="10" bestFit="1" customWidth="1"/>
    <col min="9" max="9" width="14.42578125" style="10" customWidth="1"/>
    <col min="10" max="10" width="23.28515625" style="10" bestFit="1" customWidth="1"/>
    <col min="11" max="11" width="12.5703125" style="10" customWidth="1"/>
    <col min="12" max="12" width="10.5703125" bestFit="1" customWidth="1"/>
    <col min="13" max="13" width="11.5703125" bestFit="1" customWidth="1"/>
    <col min="15" max="15" width="12" bestFit="1" customWidth="1"/>
    <col min="16" max="16" width="11.5703125" bestFit="1" customWidth="1"/>
  </cols>
  <sheetData>
    <row r="1" spans="2:16" ht="15.75" thickBot="1" x14ac:dyDescent="0.3"/>
    <row r="2" spans="2:16" ht="15.75" thickBot="1" x14ac:dyDescent="0.3">
      <c r="B2" s="63" t="s">
        <v>0</v>
      </c>
      <c r="C2" s="64"/>
      <c r="E2" s="11"/>
      <c r="F2" s="60" t="s">
        <v>1</v>
      </c>
      <c r="G2" s="62" t="s">
        <v>2</v>
      </c>
      <c r="H2" s="62" t="s">
        <v>3</v>
      </c>
      <c r="I2" s="62" t="s">
        <v>4</v>
      </c>
      <c r="J2" s="62" t="s">
        <v>5</v>
      </c>
      <c r="K2" s="62" t="s">
        <v>6</v>
      </c>
      <c r="L2" s="62" t="s">
        <v>7</v>
      </c>
      <c r="M2" s="62" t="s">
        <v>8</v>
      </c>
      <c r="N2" s="62" t="s">
        <v>9</v>
      </c>
      <c r="O2" s="62" t="s">
        <v>10</v>
      </c>
      <c r="P2" s="61" t="s">
        <v>11</v>
      </c>
    </row>
    <row r="3" spans="2:16" x14ac:dyDescent="0.25">
      <c r="B3" s="12" t="s">
        <v>12</v>
      </c>
      <c r="C3" s="4" t="s">
        <v>13</v>
      </c>
      <c r="E3" s="13" t="s">
        <v>14</v>
      </c>
      <c r="F3" s="14">
        <f>IF(OR(C3="",C4=""),"",IF(C5='Daily Pay Table 2024'!B2,VLOOKUP(C3,'Daily Pay Table 2024'!A:W,2,FALSE),IF(C5='Daily Pay Table 2024'!C2,VLOOKUP(C3,'Daily Pay Table 2024'!A:W,3,FALSE),IF(C5='Daily Pay Table 2024'!D2,VLOOKUP(C3,'Daily Pay Table 2024'!A:W,4,FALSE),IF(C5='Daily Pay Table 2024'!E2,VLOOKUP(C3,'Daily Pay Table 2024'!A:W,5,FALSE),IF(C5='Daily Pay Table 2024'!F2,VLOOKUP(C3,'Daily Pay Table 2024'!A:W,6,FALSE),IF(C5='Daily Pay Table 2024'!G2,VLOOKUP(C3,'Daily Pay Table 2024'!A:W,7,FALSE),IF(C5='Daily Pay Table 2024'!H2,VLOOKUP(C3,'Daily Pay Table 2024'!A:W,8,FALSE),IF(C5='Daily Pay Table 2024'!I2,VLOOKUP(C3,'Daily Pay Table 2024'!A:W,9,FALSE),IF(C5='Daily Pay Table 2024'!J2,VLOOKUP(C3,'Daily Pay Table 2024'!A:W,10,FALSE),IF(C5='Daily Pay Table 2024'!K2,VLOOKUP(C3,'Daily Pay Table 2024'!A:W,11,FALSE),IF(C5='Daily Pay Table 2024'!L2,VLOOKUP(C3,'Daily Pay Table 2024'!A:W,12,FALSE),IF(C5='Daily Pay Table 2024'!M2,VLOOKUP(C3,'Daily Pay Table 2024'!A:W,13,FALSE),IF(C5='Daily Pay Table 2024'!N2,VLOOKUP(C3,'Daily Pay Table 2024'!A:W,14,FALSE),IF(C5='Daily Pay Table 2024'!O2,VLOOKUP(C3,'Daily Pay Table 2024'!A:W,15,FALSE),IF(C5='Daily Pay Table 2024'!P2,VLOOKUP(C3,'Daily Pay Table 2024'!A:W,16,FALSE),IF(C5='Daily Pay Table 2024'!Q2,VLOOKUP(C3,'Daily Pay Table 2024'!A:W,17,FALSE),IF(C5='Daily Pay Table 2024'!R2,VLOOKUP(C3,'Daily Pay Table 2024'!A:W,18,FALSE),IF(C5='Daily Pay Table 2024'!S2,VLOOKUP(C3,'Daily Pay Table 2024'!A:W,19,FALSE),IF(C5='Daily Pay Table 2024'!T2,VLOOKUP(C3,'Daily Pay Table 2024'!A:W,20,FALSE),IF(C5='Daily Pay Table 2024'!U2,VLOOKUP(C3,'Daily Pay Table 2024'!A:W,21,FALSE),IF(C5='Daily Pay Table 2024'!V2,VLOOKUP(C3,'Daily Pay Table 2024'!A:W,22,FALSE),IF(C5='Daily Pay Table 2024'!W2,VLOOKUP(C3,'Daily Pay Table 2024'!A:W,23,FALSE))))))))))))))))))))))))</f>
        <v>331.3</v>
      </c>
      <c r="G3" s="15">
        <f>IF(C7="","",IF(C7=0,VLOOKUP(C3,'Daily Non-Locality BAH 2024'!A:C,2,FALSE),IF(C7&gt;0,VLOOKUP(C3,'Daily Non-Locality BAH 2024'!A:C,3,FALSE))))</f>
        <v>70.410000000000011</v>
      </c>
      <c r="H3" s="15">
        <f>IF(LEFT(C3,1)="E",'BAS &amp; PER DIEM'!C6,'BAS &amp; PER DIEM'!B6)</f>
        <v>10.566000000000001</v>
      </c>
      <c r="I3" s="15">
        <f>IF(OR(C3="",C4=""),"",'BAS &amp; PER DIEM'!G3)</f>
        <v>59</v>
      </c>
      <c r="J3" s="15">
        <f>IF(SUM(F3:H3)&lt;165.33,165.33-SUM(F3:H3),0)</f>
        <v>0</v>
      </c>
      <c r="K3" s="15">
        <f>K4/($C$9-$C$8+1)</f>
        <v>17.241379310344829</v>
      </c>
      <c r="L3" s="15">
        <f t="shared" ref="L3:N3" si="0">L4/($C$9-$C$8+1)</f>
        <v>0</v>
      </c>
      <c r="M3" s="15">
        <f t="shared" si="0"/>
        <v>0</v>
      </c>
      <c r="N3" s="15">
        <f t="shared" si="0"/>
        <v>0</v>
      </c>
      <c r="O3" s="15">
        <f>IF(C15="Yes",33,0)</f>
        <v>0</v>
      </c>
      <c r="P3" s="16">
        <f>SUM(F3:O3)</f>
        <v>488.51737931034484</v>
      </c>
    </row>
    <row r="4" spans="2:16" ht="15.75" thickBot="1" x14ac:dyDescent="0.3">
      <c r="B4" s="17" t="s">
        <v>15</v>
      </c>
      <c r="C4" s="5">
        <v>22</v>
      </c>
      <c r="E4" s="18" t="s">
        <v>16</v>
      </c>
      <c r="F4" s="19">
        <f>IF($C$10="","",F3*$C$10)</f>
        <v>9607.7000000000007</v>
      </c>
      <c r="G4" s="20">
        <f>IF($C$10="","",G3*$C$10)</f>
        <v>2041.8900000000003</v>
      </c>
      <c r="H4" s="20">
        <f>IF($C$10="","",H3*$C$10)</f>
        <v>306.41400000000004</v>
      </c>
      <c r="I4" s="20">
        <f>IF($C$10="","",I3*$C$10)</f>
        <v>1711</v>
      </c>
      <c r="J4" s="20">
        <f>IF($C$10="","",J3*$C$10)</f>
        <v>0</v>
      </c>
      <c r="K4" s="20">
        <f>IF(C11="Yes",500*C16,0)</f>
        <v>500</v>
      </c>
      <c r="L4" s="20">
        <f>IF(C12="Yes",225*C16,0)</f>
        <v>0</v>
      </c>
      <c r="M4" s="20">
        <f>IF(C13="Yes",1000*C16,0)</f>
        <v>0</v>
      </c>
      <c r="N4" s="20">
        <f>IF(C14="Yes",500*C16,0)</f>
        <v>0</v>
      </c>
      <c r="O4" s="20">
        <f>O3*($C$9-$C$8+1)</f>
        <v>0</v>
      </c>
      <c r="P4" s="21">
        <f>SUM(F4:O4)</f>
        <v>14167.004000000001</v>
      </c>
    </row>
    <row r="5" spans="2:16" ht="15.75" thickBot="1" x14ac:dyDescent="0.3">
      <c r="B5" s="17" t="s">
        <v>17</v>
      </c>
      <c r="C5" s="8" t="str">
        <f>IF(C4="","",IF(OR(C4=0,C4=1),'Daily Pay Table 2024'!B2,IF(C4=2,'Daily Pay Table 2024'!C2,IF(C4=3,'Daily Pay Table 2024'!D2,IF(OR(C4=4,C4=5),'Daily Pay Table 2024'!E2,IF(OR(C4=6,C4=7),'Daily Pay Table 2024'!F2,IF(OR(C4=8,C4=9),'Daily Pay Table 2024'!G2,IF(OR(C4=10,C4=11),'Daily Pay Table 2024'!H2,IF(OR(C4=12,C4=13),'Daily Pay Table 2024'!I2,IF(OR(C4=14,C4=15),'Daily Pay Table 2024'!J2,IF(OR(C4=16,C4=17),'Daily Pay Table 2024'!K2,IF(OR(C4=18,C4=19),'Daily Pay Table 2024'!L2,IF(OR(C4=20,C4=21),'Daily Pay Table 2024'!M2,IF(OR(C4=22,C4=23),'Daily Pay Table 2024'!N2,IF(OR(C4=24,C4=25),'Daily Pay Table 2024'!O2,IF(OR(C4=26,C4=27),'Daily Pay Table 2024'!P2,IF(OR(C4=28,C4=29),'Daily Pay Table 2024'!Q2,IF(OR(C4=30,C4=31),'Daily Pay Table 2024'!R2,IF(OR(C4=32,C4=33),'Daily Pay Table 2024'!S2,IF(OR(C4=34,C4=35),'Daily Pay Table 2024'!T2,IF(OR(C4=36,C4=37),'Daily Pay Table 2024'!U2,IF(OR(C4=38,C4=39),'Daily Pay Table 2024'!V2,IF(C4&gt;39,'Daily Pay Table 2024'!W2)))))))))))))))))))))))</f>
        <v>Over 22</v>
      </c>
      <c r="E5" s="22"/>
    </row>
    <row r="6" spans="2:16" ht="45.75" thickBot="1" x14ac:dyDescent="0.3">
      <c r="B6" s="17" t="s">
        <v>18</v>
      </c>
      <c r="C6" s="5" t="s">
        <v>19</v>
      </c>
      <c r="E6" s="23"/>
      <c r="F6" s="24" t="s">
        <v>20</v>
      </c>
      <c r="G6" s="25" t="s">
        <v>21</v>
      </c>
      <c r="J6" s="65" t="s">
        <v>22</v>
      </c>
      <c r="K6" s="66"/>
    </row>
    <row r="7" spans="2:16" x14ac:dyDescent="0.25">
      <c r="B7" s="17" t="s">
        <v>23</v>
      </c>
      <c r="C7" s="5">
        <v>3</v>
      </c>
      <c r="E7" s="13" t="s">
        <v>14</v>
      </c>
      <c r="F7" s="14">
        <f>F3+J3+K3+L3+M3+N3+O3</f>
        <v>348.54137931034484</v>
      </c>
      <c r="G7" s="26">
        <f>G3+H3+I3</f>
        <v>139.976</v>
      </c>
      <c r="J7" s="12" t="s">
        <v>24</v>
      </c>
      <c r="K7" s="27">
        <f>P4</f>
        <v>14167.004000000001</v>
      </c>
    </row>
    <row r="8" spans="2:16" ht="15.75" thickBot="1" x14ac:dyDescent="0.3">
      <c r="B8" s="17" t="s">
        <v>25</v>
      </c>
      <c r="C8" s="6">
        <v>45292</v>
      </c>
      <c r="E8" s="18" t="s">
        <v>16</v>
      </c>
      <c r="F8" s="28">
        <f>F4+J4+K4+L4+M4+N4+O4</f>
        <v>10107.700000000001</v>
      </c>
      <c r="G8" s="29">
        <f>G4+H4+I4</f>
        <v>4059.3040000000005</v>
      </c>
      <c r="J8" s="17" t="s">
        <v>26</v>
      </c>
      <c r="K8" s="30">
        <f>G8</f>
        <v>4059.3040000000005</v>
      </c>
    </row>
    <row r="9" spans="2:16" x14ac:dyDescent="0.25">
      <c r="B9" s="17" t="s">
        <v>27</v>
      </c>
      <c r="C9" s="6">
        <v>45320</v>
      </c>
      <c r="J9" s="17" t="s">
        <v>28</v>
      </c>
      <c r="K9" s="30">
        <f>F8</f>
        <v>10107.700000000001</v>
      </c>
    </row>
    <row r="10" spans="2:16" x14ac:dyDescent="0.25">
      <c r="B10" s="17" t="s">
        <v>29</v>
      </c>
      <c r="C10" s="8">
        <f>IF(OR(C8="",C9=""),"",(C9-C8)+1)</f>
        <v>29</v>
      </c>
      <c r="J10" s="17" t="s">
        <v>30</v>
      </c>
      <c r="K10" s="30">
        <f>K9*C17</f>
        <v>1010.7700000000001</v>
      </c>
    </row>
    <row r="11" spans="2:16" x14ac:dyDescent="0.25">
      <c r="B11" s="17" t="s">
        <v>31</v>
      </c>
      <c r="C11" s="5" t="s">
        <v>32</v>
      </c>
      <c r="J11" s="17" t="s">
        <v>33</v>
      </c>
      <c r="K11" s="30">
        <f>K9*C18</f>
        <v>773.23905000000002</v>
      </c>
    </row>
    <row r="12" spans="2:16" ht="15.75" thickBot="1" x14ac:dyDescent="0.3">
      <c r="B12" s="17" t="s">
        <v>34</v>
      </c>
      <c r="C12" s="5" t="s">
        <v>35</v>
      </c>
      <c r="J12" s="31" t="s">
        <v>36</v>
      </c>
      <c r="K12" s="32">
        <f>K10+K11</f>
        <v>1784.0090500000001</v>
      </c>
    </row>
    <row r="13" spans="2:16" ht="15.75" thickBot="1" x14ac:dyDescent="0.3">
      <c r="B13" s="17" t="s">
        <v>37</v>
      </c>
      <c r="C13" s="5" t="s">
        <v>35</v>
      </c>
      <c r="J13" s="33" t="s">
        <v>38</v>
      </c>
      <c r="K13" s="34">
        <f>K7-K12</f>
        <v>12382.99495</v>
      </c>
    </row>
    <row r="14" spans="2:16" x14ac:dyDescent="0.25">
      <c r="B14" s="17" t="s">
        <v>39</v>
      </c>
      <c r="C14" s="5" t="s">
        <v>35</v>
      </c>
    </row>
    <row r="15" spans="2:16" x14ac:dyDescent="0.25">
      <c r="B15" s="17" t="s">
        <v>40</v>
      </c>
      <c r="C15" s="5" t="s">
        <v>35</v>
      </c>
    </row>
    <row r="16" spans="2:16" x14ac:dyDescent="0.25">
      <c r="B16" s="17" t="s">
        <v>41</v>
      </c>
      <c r="C16" s="5">
        <v>1</v>
      </c>
    </row>
    <row r="17" spans="2:11" x14ac:dyDescent="0.25">
      <c r="B17" s="17" t="s">
        <v>30</v>
      </c>
      <c r="C17" s="7">
        <v>0.1</v>
      </c>
    </row>
    <row r="18" spans="2:11" ht="15.75" thickBot="1" x14ac:dyDescent="0.3">
      <c r="B18" s="35" t="s">
        <v>33</v>
      </c>
      <c r="C18" s="42">
        <v>7.6499999999999999E-2</v>
      </c>
    </row>
    <row r="20" spans="2:11" ht="15.75" thickBot="1" x14ac:dyDescent="0.3"/>
    <row r="21" spans="2:11" ht="15.75" thickBot="1" x14ac:dyDescent="0.3">
      <c r="E21" s="63" t="s">
        <v>42</v>
      </c>
      <c r="F21" s="67"/>
      <c r="G21" s="67"/>
      <c r="H21" s="67"/>
      <c r="I21" s="67"/>
      <c r="J21" s="67"/>
      <c r="K21" s="64"/>
    </row>
    <row r="22" spans="2:11" x14ac:dyDescent="0.25">
      <c r="E22" s="36" t="s">
        <v>43</v>
      </c>
      <c r="F22" s="37" t="s">
        <v>44</v>
      </c>
      <c r="G22" s="37" t="s">
        <v>45</v>
      </c>
      <c r="H22" s="37" t="s">
        <v>46</v>
      </c>
      <c r="I22" s="37" t="s">
        <v>47</v>
      </c>
      <c r="J22" s="37" t="s">
        <v>48</v>
      </c>
      <c r="K22" s="38" t="s">
        <v>49</v>
      </c>
    </row>
    <row r="23" spans="2:11" ht="15.75" thickBot="1" x14ac:dyDescent="0.3">
      <c r="E23" s="39" t="str">
        <f>C3</f>
        <v>O-4</v>
      </c>
      <c r="F23" s="40">
        <f>C4</f>
        <v>22</v>
      </c>
      <c r="G23" s="40" t="str">
        <f>LEFT(C6,1)&amp;"0"&amp;C7</f>
        <v>D03</v>
      </c>
      <c r="H23" s="40"/>
      <c r="I23" s="40" t="str">
        <f>IF(C3="O-1E","Yes",IF(C3="O-2E","Yes",IF(C3="O-3E","Yes","No")))</f>
        <v>No</v>
      </c>
      <c r="J23" s="40">
        <f>C10</f>
        <v>29</v>
      </c>
      <c r="K23" s="41"/>
    </row>
  </sheetData>
  <sheetProtection algorithmName="SHA-512" hashValue="la0U5YT+XtN3pdaYMQTqzOR3UkKjVnrOUndDXGtTeysCEtPrrr5FrcguS4oxEgnDueMukdRrqPVFnUdPfeMYgA==" saltValue="gpgDlOMVJmCi7YdqczYuvw==" spinCount="100000" sheet="1" objects="1" scenarios="1"/>
  <mergeCells count="3">
    <mergeCell ref="B2:C2"/>
    <mergeCell ref="J6:K6"/>
    <mergeCell ref="E21:K21"/>
  </mergeCells>
  <dataValidations count="4">
    <dataValidation type="whole" allowBlank="1" showInputMessage="1" showErrorMessage="1" sqref="C4" xr:uid="{00000000-0002-0000-0000-000000000000}">
      <formula1>0</formula1>
      <formula2>60</formula2>
    </dataValidation>
    <dataValidation type="whole" allowBlank="1" showInputMessage="1" showErrorMessage="1" sqref="C7" xr:uid="{00000000-0002-0000-0000-000001000000}">
      <formula1>0</formula1>
      <formula2>15</formula2>
    </dataValidation>
    <dataValidation type="date" allowBlank="1" showInputMessage="1" showErrorMessage="1" sqref="C8:C9" xr:uid="{00000000-0002-0000-0000-000002000000}">
      <formula1>45292</formula1>
      <formula2>45535</formula2>
    </dataValidation>
    <dataValidation type="whole" allowBlank="1" showInputMessage="1" showErrorMessage="1" sqref="C16" xr:uid="{9EB8F389-C18E-49BE-B5B6-05D8B053D45F}">
      <formula1>1</formula1>
      <formula2>12</formula2>
    </dataValidation>
  </dataValidations>
  <pageMargins left="0.7" right="0.7" top="0.75" bottom="0.75" header="0.3" footer="0.3"/>
  <pageSetup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3000000}">
          <x14:formula1>
            <xm:f>'Misc Tables'!$A$2:$A$29</xm:f>
          </x14:formula1>
          <xm:sqref>C3</xm:sqref>
        </x14:dataValidation>
        <x14:dataValidation type="list" allowBlank="1" showInputMessage="1" showErrorMessage="1" xr:uid="{00000000-0002-0000-0000-000004000000}">
          <x14:formula1>
            <xm:f>'Misc Tables'!$B$2:$B$5</xm:f>
          </x14:formula1>
          <xm:sqref>C6</xm:sqref>
        </x14:dataValidation>
        <x14:dataValidation type="list" allowBlank="1" showInputMessage="1" showErrorMessage="1" xr:uid="{C050135B-ED16-4D5B-998B-82FD16D2E3B2}">
          <x14:formula1>
            <xm:f>'Misc Tables'!$C$1:$C$2</xm:f>
          </x14:formula1>
          <xm:sqref>C11:C15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 tint="0.59999389629810485"/>
  </sheetPr>
  <dimension ref="A1:W29"/>
  <sheetViews>
    <sheetView topLeftCell="A6" workbookViewId="0">
      <selection activeCell="B29" sqref="B29"/>
    </sheetView>
  </sheetViews>
  <sheetFormatPr defaultRowHeight="15" x14ac:dyDescent="0.25"/>
  <cols>
    <col min="2" max="23" width="11.5703125" bestFit="1" customWidth="1"/>
  </cols>
  <sheetData>
    <row r="1" spans="1:23" ht="21" x14ac:dyDescent="0.35">
      <c r="B1" s="68" t="s">
        <v>50</v>
      </c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</row>
    <row r="2" spans="1:23" x14ac:dyDescent="0.25">
      <c r="B2" t="s">
        <v>51</v>
      </c>
      <c r="C2" t="s">
        <v>52</v>
      </c>
      <c r="D2" t="s">
        <v>53</v>
      </c>
      <c r="E2" t="s">
        <v>54</v>
      </c>
      <c r="F2" t="s">
        <v>55</v>
      </c>
      <c r="G2" t="s">
        <v>56</v>
      </c>
      <c r="H2" t="s">
        <v>57</v>
      </c>
      <c r="I2" t="s">
        <v>58</v>
      </c>
      <c r="J2" t="s">
        <v>59</v>
      </c>
      <c r="K2" t="s">
        <v>60</v>
      </c>
      <c r="L2" t="s">
        <v>61</v>
      </c>
      <c r="M2" t="s">
        <v>62</v>
      </c>
      <c r="N2" t="s">
        <v>63</v>
      </c>
      <c r="O2" t="s">
        <v>64</v>
      </c>
      <c r="P2" t="s">
        <v>65</v>
      </c>
      <c r="Q2" t="s">
        <v>66</v>
      </c>
      <c r="R2" t="s">
        <v>67</v>
      </c>
      <c r="S2" t="s">
        <v>68</v>
      </c>
      <c r="T2" t="s">
        <v>69</v>
      </c>
      <c r="U2" t="s">
        <v>70</v>
      </c>
      <c r="V2" t="s">
        <v>71</v>
      </c>
      <c r="W2" t="s">
        <v>72</v>
      </c>
    </row>
    <row r="3" spans="1:23" x14ac:dyDescent="0.25">
      <c r="A3" t="s">
        <v>73</v>
      </c>
      <c r="B3" s="2" t="e">
        <f>TRUNC('Pay Table 2024'!B3/30,2)</f>
        <v>#VALUE!</v>
      </c>
      <c r="C3" s="2" t="e">
        <f>TRUNC('Pay Table 2024'!C3/30,2)</f>
        <v>#VALUE!</v>
      </c>
      <c r="D3" s="2" t="e">
        <f>TRUNC('Pay Table 2024'!D3/30,2)</f>
        <v>#VALUE!</v>
      </c>
      <c r="E3" s="2" t="e">
        <f>TRUNC('Pay Table 2024'!E3/30,2)</f>
        <v>#VALUE!</v>
      </c>
      <c r="F3" s="2" t="e">
        <f>TRUNC('Pay Table 2024'!F3/30,2)</f>
        <v>#VALUE!</v>
      </c>
      <c r="G3" s="2" t="e">
        <f>TRUNC('Pay Table 2024'!G3/30,2)</f>
        <v>#VALUE!</v>
      </c>
      <c r="H3" s="2" t="e">
        <f>TRUNC('Pay Table 2024'!H3/30,2)</f>
        <v>#VALUE!</v>
      </c>
      <c r="I3" s="2" t="e">
        <f>TRUNC('Pay Table 2024'!I3/30,2)</f>
        <v>#VALUE!</v>
      </c>
      <c r="J3" s="2" t="e">
        <f>TRUNC('Pay Table 2024'!J3/30,2)</f>
        <v>#VALUE!</v>
      </c>
      <c r="K3" s="2" t="e">
        <f>TRUNC('Pay Table 2024'!K3/30,2)</f>
        <v>#VALUE!</v>
      </c>
      <c r="L3" s="2" t="e">
        <f>TRUNC('Pay Table 2024'!L3/30,2)</f>
        <v>#VALUE!</v>
      </c>
      <c r="M3" s="43">
        <v>624.72</v>
      </c>
      <c r="N3" s="43">
        <v>624.72</v>
      </c>
      <c r="O3" s="43">
        <v>624.72</v>
      </c>
      <c r="P3" s="43">
        <v>624.72</v>
      </c>
      <c r="Q3" s="43">
        <v>624.72</v>
      </c>
      <c r="R3" s="43">
        <v>624.72</v>
      </c>
      <c r="S3" s="43">
        <v>624.72</v>
      </c>
      <c r="T3" s="43">
        <v>624.72</v>
      </c>
      <c r="U3" s="43">
        <v>624.72</v>
      </c>
      <c r="V3" s="43">
        <v>624.72</v>
      </c>
      <c r="W3" s="44">
        <v>624.72</v>
      </c>
    </row>
    <row r="4" spans="1:23" x14ac:dyDescent="0.25">
      <c r="A4" t="s">
        <v>74</v>
      </c>
      <c r="B4" s="2" t="e">
        <f>TRUNC('Pay Table 2024'!B4/30,2)</f>
        <v>#VALUE!</v>
      </c>
      <c r="C4" s="2" t="e">
        <f>TRUNC('Pay Table 2024'!C4/30,2)</f>
        <v>#VALUE!</v>
      </c>
      <c r="D4" s="2" t="e">
        <f>TRUNC('Pay Table 2024'!D4/30,2)</f>
        <v>#VALUE!</v>
      </c>
      <c r="E4" s="2" t="e">
        <f>TRUNC('Pay Table 2024'!E4/30,2)</f>
        <v>#VALUE!</v>
      </c>
      <c r="F4" s="2" t="e">
        <f>TRUNC('Pay Table 2024'!F4/30,2)</f>
        <v>#VALUE!</v>
      </c>
      <c r="G4" s="2" t="e">
        <f>TRUNC('Pay Table 2024'!G4/30,2)</f>
        <v>#VALUE!</v>
      </c>
      <c r="H4" s="2" t="e">
        <f>TRUNC('Pay Table 2024'!H4/30,2)</f>
        <v>#VALUE!</v>
      </c>
      <c r="I4" s="2" t="e">
        <f>TRUNC('Pay Table 2024'!I4/30,2)</f>
        <v>#VALUE!</v>
      </c>
      <c r="J4" s="2" t="e">
        <f>TRUNC('Pay Table 2024'!J4/30,2)</f>
        <v>#VALUE!</v>
      </c>
      <c r="K4" s="2" t="e">
        <f>TRUNC('Pay Table 2024'!K4/30,2)</f>
        <v>#VALUE!</v>
      </c>
      <c r="L4" s="2" t="e">
        <f>TRUNC('Pay Table 2024'!L4/30,2)</f>
        <v>#VALUE!</v>
      </c>
      <c r="M4" s="45">
        <v>611.53000000000009</v>
      </c>
      <c r="N4" s="45">
        <v>620.24</v>
      </c>
      <c r="O4" s="45">
        <v>624.72</v>
      </c>
      <c r="P4" s="45">
        <v>624.72</v>
      </c>
      <c r="Q4" s="45">
        <v>624.72</v>
      </c>
      <c r="R4" s="45">
        <v>624.72</v>
      </c>
      <c r="S4" s="45">
        <v>624.72</v>
      </c>
      <c r="T4" s="45">
        <v>624.72</v>
      </c>
      <c r="U4" s="45">
        <v>624.72</v>
      </c>
      <c r="V4" s="45">
        <v>624.72</v>
      </c>
      <c r="W4" s="46">
        <v>624.72</v>
      </c>
    </row>
    <row r="5" spans="1:23" x14ac:dyDescent="0.25">
      <c r="A5" t="s">
        <v>75</v>
      </c>
      <c r="B5" s="43">
        <v>435.12</v>
      </c>
      <c r="C5" s="43">
        <v>449.12</v>
      </c>
      <c r="D5" s="43">
        <v>458.39</v>
      </c>
      <c r="E5" s="43">
        <v>460.97</v>
      </c>
      <c r="F5" s="43">
        <v>472.55999999999995</v>
      </c>
      <c r="G5" s="43">
        <v>491.88</v>
      </c>
      <c r="H5" s="43">
        <v>496.39</v>
      </c>
      <c r="I5" s="43">
        <v>514.75</v>
      </c>
      <c r="J5" s="43">
        <v>520.04</v>
      </c>
      <c r="K5" s="43">
        <v>535.86</v>
      </c>
      <c r="L5" s="43">
        <v>558.7600000000001</v>
      </c>
      <c r="M5" s="43">
        <v>579.85</v>
      </c>
      <c r="N5" s="43">
        <v>593.95000000000005</v>
      </c>
      <c r="O5" s="43">
        <v>593.95000000000005</v>
      </c>
      <c r="P5" s="43">
        <v>593.95000000000005</v>
      </c>
      <c r="Q5" s="43">
        <v>593.95000000000005</v>
      </c>
      <c r="R5" s="43">
        <v>608.61000000000013</v>
      </c>
      <c r="S5" s="43">
        <v>608.61000000000013</v>
      </c>
      <c r="T5" s="43">
        <v>623.6</v>
      </c>
      <c r="U5" s="43">
        <v>623.6</v>
      </c>
      <c r="V5" s="43">
        <v>623.6</v>
      </c>
      <c r="W5" s="44">
        <v>623.6</v>
      </c>
    </row>
    <row r="6" spans="1:23" x14ac:dyDescent="0.25">
      <c r="A6" t="s">
        <v>76</v>
      </c>
      <c r="B6" s="45">
        <v>362.96</v>
      </c>
      <c r="C6" s="45">
        <v>379.43</v>
      </c>
      <c r="D6" s="45">
        <v>387.05999999999995</v>
      </c>
      <c r="E6" s="45">
        <v>393.13</v>
      </c>
      <c r="F6" s="45">
        <v>404.09</v>
      </c>
      <c r="G6" s="45">
        <v>414.93999999999994</v>
      </c>
      <c r="H6" s="45">
        <v>427.47</v>
      </c>
      <c r="I6" s="45">
        <v>439.96</v>
      </c>
      <c r="J6" s="45">
        <v>452.51</v>
      </c>
      <c r="K6" s="45">
        <v>491.88</v>
      </c>
      <c r="L6" s="45">
        <v>525.14</v>
      </c>
      <c r="M6" s="45">
        <v>525.14</v>
      </c>
      <c r="N6" s="45">
        <v>525.14</v>
      </c>
      <c r="O6" s="45">
        <v>525.14</v>
      </c>
      <c r="P6" s="45">
        <v>527.80000000000007</v>
      </c>
      <c r="Q6" s="45">
        <v>527.80000000000007</v>
      </c>
      <c r="R6" s="45">
        <v>538.19000000000005</v>
      </c>
      <c r="S6" s="45">
        <v>538.19000000000005</v>
      </c>
      <c r="T6" s="45">
        <v>538.19000000000005</v>
      </c>
      <c r="U6" s="45">
        <v>538.19000000000005</v>
      </c>
      <c r="V6" s="45">
        <v>538.19000000000005</v>
      </c>
      <c r="W6" s="46">
        <v>538.19000000000005</v>
      </c>
    </row>
    <row r="7" spans="1:23" x14ac:dyDescent="0.25">
      <c r="A7" t="s">
        <v>77</v>
      </c>
      <c r="B7" s="43">
        <v>277.26</v>
      </c>
      <c r="C7" s="43">
        <v>303.77</v>
      </c>
      <c r="D7" s="43">
        <v>323.15999999999997</v>
      </c>
      <c r="E7" s="43">
        <v>323.15999999999997</v>
      </c>
      <c r="F7" s="43">
        <v>324.37</v>
      </c>
      <c r="G7" s="43">
        <v>337.90999999999997</v>
      </c>
      <c r="H7" s="43">
        <v>339.71</v>
      </c>
      <c r="I7" s="43">
        <v>339.71</v>
      </c>
      <c r="J7" s="43">
        <v>358.53999999999996</v>
      </c>
      <c r="K7" s="43">
        <v>391.83</v>
      </c>
      <c r="L7" s="43">
        <v>411.37</v>
      </c>
      <c r="M7" s="43">
        <v>430.9</v>
      </c>
      <c r="N7" s="43">
        <v>442.02</v>
      </c>
      <c r="O7" s="43">
        <v>453.28</v>
      </c>
      <c r="P7" s="43">
        <v>475.09</v>
      </c>
      <c r="Q7" s="43">
        <v>475.09</v>
      </c>
      <c r="R7" s="43">
        <v>484.40999999999997</v>
      </c>
      <c r="S7" s="43">
        <v>484.40999999999997</v>
      </c>
      <c r="T7" s="43">
        <v>484.40999999999997</v>
      </c>
      <c r="U7" s="43">
        <v>484.40999999999997</v>
      </c>
      <c r="V7" s="43">
        <v>484.40999999999997</v>
      </c>
      <c r="W7" s="44">
        <v>484.40999999999997</v>
      </c>
    </row>
    <row r="8" spans="1:23" x14ac:dyDescent="0.25">
      <c r="A8" t="s">
        <v>78</v>
      </c>
      <c r="B8" s="45">
        <v>232.52</v>
      </c>
      <c r="C8" s="45">
        <v>260.88</v>
      </c>
      <c r="D8" s="45">
        <v>278.35999999999996</v>
      </c>
      <c r="E8" s="45">
        <v>281.64999999999998</v>
      </c>
      <c r="F8" s="45">
        <v>292.57</v>
      </c>
      <c r="G8" s="45">
        <v>299.08</v>
      </c>
      <c r="H8" s="45">
        <v>313.43</v>
      </c>
      <c r="I8" s="45">
        <v>323.98999999999995</v>
      </c>
      <c r="J8" s="45">
        <v>337.6</v>
      </c>
      <c r="K8" s="45">
        <v>358.39</v>
      </c>
      <c r="L8" s="45">
        <v>368.3</v>
      </c>
      <c r="M8" s="45">
        <v>378.1</v>
      </c>
      <c r="N8" s="45">
        <v>389.22</v>
      </c>
      <c r="O8" s="45">
        <v>389.22</v>
      </c>
      <c r="P8" s="45">
        <v>389.22</v>
      </c>
      <c r="Q8" s="45">
        <v>389.22</v>
      </c>
      <c r="R8" s="45">
        <v>389.22</v>
      </c>
      <c r="S8" s="45">
        <v>389.22</v>
      </c>
      <c r="T8" s="45">
        <v>389.22</v>
      </c>
      <c r="U8" s="45">
        <v>389.22</v>
      </c>
      <c r="V8" s="45">
        <v>389.22</v>
      </c>
      <c r="W8" s="46">
        <v>389.22</v>
      </c>
    </row>
    <row r="9" spans="1:23" x14ac:dyDescent="0.25">
      <c r="A9" t="s">
        <v>13</v>
      </c>
      <c r="B9" s="43">
        <v>201.77</v>
      </c>
      <c r="C9" s="43">
        <v>232.24</v>
      </c>
      <c r="D9" s="43">
        <v>247.21</v>
      </c>
      <c r="E9" s="43">
        <v>250.51</v>
      </c>
      <c r="F9" s="43">
        <v>264.38</v>
      </c>
      <c r="G9" s="43">
        <v>279.26</v>
      </c>
      <c r="H9" s="43">
        <v>297.8</v>
      </c>
      <c r="I9" s="43">
        <v>312.2</v>
      </c>
      <c r="J9" s="43">
        <v>322.22000000000003</v>
      </c>
      <c r="K9" s="43">
        <v>327.97999999999996</v>
      </c>
      <c r="L9" s="43">
        <v>331.3</v>
      </c>
      <c r="M9" s="43">
        <v>331.3</v>
      </c>
      <c r="N9" s="43">
        <v>331.3</v>
      </c>
      <c r="O9" s="43">
        <v>331.3</v>
      </c>
      <c r="P9" s="43">
        <v>331.3</v>
      </c>
      <c r="Q9" s="43">
        <v>331.3</v>
      </c>
      <c r="R9" s="43">
        <v>331.3</v>
      </c>
      <c r="S9" s="43">
        <v>331.3</v>
      </c>
      <c r="T9" s="43">
        <v>331.3</v>
      </c>
      <c r="U9" s="43">
        <v>331.3</v>
      </c>
      <c r="V9" s="43">
        <v>331.3</v>
      </c>
      <c r="W9" s="44">
        <v>331.3</v>
      </c>
    </row>
    <row r="10" spans="1:23" x14ac:dyDescent="0.25">
      <c r="A10" t="s">
        <v>79</v>
      </c>
      <c r="B10" s="45">
        <v>178.40000000000003</v>
      </c>
      <c r="C10" s="45">
        <v>201.12</v>
      </c>
      <c r="D10" s="45">
        <v>216.39000000000001</v>
      </c>
      <c r="E10" s="45">
        <v>235.20000000000002</v>
      </c>
      <c r="F10" s="45">
        <v>246.09000000000003</v>
      </c>
      <c r="G10" s="45">
        <v>258.02</v>
      </c>
      <c r="H10" s="45">
        <v>265.71999999999997</v>
      </c>
      <c r="I10" s="45">
        <v>278.39999999999998</v>
      </c>
      <c r="J10" s="45">
        <v>285.02999999999997</v>
      </c>
      <c r="K10" s="45">
        <v>285.02999999999997</v>
      </c>
      <c r="L10" s="45">
        <v>285.02999999999997</v>
      </c>
      <c r="M10" s="45">
        <v>285.02999999999997</v>
      </c>
      <c r="N10" s="45">
        <v>285.02999999999997</v>
      </c>
      <c r="O10" s="45">
        <v>285.02999999999997</v>
      </c>
      <c r="P10" s="45">
        <v>285.02999999999997</v>
      </c>
      <c r="Q10" s="45">
        <v>285.02999999999997</v>
      </c>
      <c r="R10" s="45">
        <v>285.02999999999997</v>
      </c>
      <c r="S10" s="45">
        <v>285.02999999999997</v>
      </c>
      <c r="T10" s="45">
        <v>285.02999999999997</v>
      </c>
      <c r="U10" s="45">
        <v>285.02999999999997</v>
      </c>
      <c r="V10" s="45">
        <v>285.02999999999997</v>
      </c>
      <c r="W10" s="46">
        <v>285.02999999999997</v>
      </c>
    </row>
    <row r="11" spans="1:23" x14ac:dyDescent="0.25">
      <c r="A11" t="s">
        <v>80</v>
      </c>
      <c r="B11" s="43">
        <v>155.28</v>
      </c>
      <c r="C11" s="43">
        <v>175.69000000000003</v>
      </c>
      <c r="D11" s="43">
        <v>201.09000000000003</v>
      </c>
      <c r="E11" s="43">
        <v>207.60000000000002</v>
      </c>
      <c r="F11" s="43">
        <v>211.69000000000003</v>
      </c>
      <c r="G11" s="43">
        <v>211.69000000000003</v>
      </c>
      <c r="H11" s="43">
        <v>211.69000000000003</v>
      </c>
      <c r="I11" s="43">
        <v>211.69000000000003</v>
      </c>
      <c r="J11" s="43">
        <v>211.69000000000003</v>
      </c>
      <c r="K11" s="43">
        <v>211.69000000000003</v>
      </c>
      <c r="L11" s="43">
        <v>211.69000000000003</v>
      </c>
      <c r="M11" s="43">
        <v>211.69000000000003</v>
      </c>
      <c r="N11" s="43">
        <v>211.69000000000003</v>
      </c>
      <c r="O11" s="43">
        <v>211.69000000000003</v>
      </c>
      <c r="P11" s="43">
        <v>211.69000000000003</v>
      </c>
      <c r="Q11" s="43">
        <v>211.69000000000003</v>
      </c>
      <c r="R11" s="43">
        <v>211.69000000000003</v>
      </c>
      <c r="S11" s="43">
        <v>211.69000000000003</v>
      </c>
      <c r="T11" s="43">
        <v>211.69000000000003</v>
      </c>
      <c r="U11" s="43">
        <v>211.69000000000003</v>
      </c>
      <c r="V11" s="43">
        <v>211.69000000000003</v>
      </c>
      <c r="W11" s="44">
        <v>211.69000000000003</v>
      </c>
    </row>
    <row r="12" spans="1:23" x14ac:dyDescent="0.25">
      <c r="A12" t="s">
        <v>81</v>
      </c>
      <c r="B12" s="45">
        <v>135.87</v>
      </c>
      <c r="C12" s="45">
        <v>141.09000000000003</v>
      </c>
      <c r="D12" s="45">
        <v>168.82</v>
      </c>
      <c r="E12" s="45">
        <v>168.82</v>
      </c>
      <c r="F12" s="45">
        <v>168.82</v>
      </c>
      <c r="G12" s="45">
        <v>168.82</v>
      </c>
      <c r="H12" s="45">
        <v>168.82</v>
      </c>
      <c r="I12" s="45">
        <v>168.82</v>
      </c>
      <c r="J12" s="45">
        <v>168.82</v>
      </c>
      <c r="K12" s="45">
        <v>168.82</v>
      </c>
      <c r="L12" s="45">
        <v>168.82</v>
      </c>
      <c r="M12" s="45">
        <v>168.82</v>
      </c>
      <c r="N12" s="45">
        <v>168.82</v>
      </c>
      <c r="O12" s="45">
        <v>168.82</v>
      </c>
      <c r="P12" s="45">
        <v>168.82</v>
      </c>
      <c r="Q12" s="45">
        <v>168.82</v>
      </c>
      <c r="R12" s="45">
        <v>168.82</v>
      </c>
      <c r="S12" s="45">
        <v>168.82</v>
      </c>
      <c r="T12" s="45">
        <v>168.82</v>
      </c>
      <c r="U12" s="45">
        <v>168.82</v>
      </c>
      <c r="V12" s="45">
        <v>168.82</v>
      </c>
      <c r="W12" s="46">
        <v>168.82</v>
      </c>
    </row>
    <row r="13" spans="1:23" x14ac:dyDescent="0.25">
      <c r="A13" t="s">
        <v>82</v>
      </c>
      <c r="B13" s="47">
        <v>0</v>
      </c>
      <c r="C13" s="47">
        <v>0</v>
      </c>
      <c r="D13" s="47">
        <v>0</v>
      </c>
      <c r="E13" s="43">
        <v>235.20000000000002</v>
      </c>
      <c r="F13" s="43">
        <v>246.09000000000003</v>
      </c>
      <c r="G13" s="43">
        <v>258.02</v>
      </c>
      <c r="H13" s="43">
        <v>265.71999999999997</v>
      </c>
      <c r="I13" s="43">
        <v>278.39999999999998</v>
      </c>
      <c r="J13" s="43">
        <v>289.10999999999996</v>
      </c>
      <c r="K13" s="43">
        <v>295.26</v>
      </c>
      <c r="L13" s="43">
        <v>303.63</v>
      </c>
      <c r="M13" s="43">
        <v>303.63</v>
      </c>
      <c r="N13" s="43">
        <v>303.63</v>
      </c>
      <c r="O13" s="43">
        <v>303.63</v>
      </c>
      <c r="P13" s="43">
        <v>303.63</v>
      </c>
      <c r="Q13" s="43">
        <v>303.63</v>
      </c>
      <c r="R13" s="43">
        <v>303.63</v>
      </c>
      <c r="S13" s="43">
        <v>303.63</v>
      </c>
      <c r="T13" s="43">
        <v>303.63</v>
      </c>
      <c r="U13" s="43">
        <v>303.63</v>
      </c>
      <c r="V13" s="43">
        <v>303.63</v>
      </c>
      <c r="W13" s="44">
        <v>303.63</v>
      </c>
    </row>
    <row r="14" spans="1:23" x14ac:dyDescent="0.25">
      <c r="A14" t="s">
        <v>83</v>
      </c>
      <c r="B14" s="47">
        <v>0</v>
      </c>
      <c r="C14" s="47">
        <v>0</v>
      </c>
      <c r="D14" s="47">
        <v>0</v>
      </c>
      <c r="E14" s="45">
        <v>207.60000000000002</v>
      </c>
      <c r="F14" s="45">
        <v>211.69000000000003</v>
      </c>
      <c r="G14" s="45">
        <v>218.16</v>
      </c>
      <c r="H14" s="45">
        <v>229.09000000000003</v>
      </c>
      <c r="I14" s="45">
        <v>237.55</v>
      </c>
      <c r="J14" s="45">
        <v>243.83</v>
      </c>
      <c r="K14" s="45">
        <v>243.83</v>
      </c>
      <c r="L14" s="45">
        <v>243.83</v>
      </c>
      <c r="M14" s="45">
        <v>243.83</v>
      </c>
      <c r="N14" s="45">
        <v>243.83</v>
      </c>
      <c r="O14" s="45">
        <v>243.83</v>
      </c>
      <c r="P14" s="45">
        <v>243.83</v>
      </c>
      <c r="Q14" s="45">
        <v>243.83</v>
      </c>
      <c r="R14" s="45">
        <v>243.83</v>
      </c>
      <c r="S14" s="45">
        <v>243.83</v>
      </c>
      <c r="T14" s="45">
        <v>243.83</v>
      </c>
      <c r="U14" s="45">
        <v>243.83</v>
      </c>
      <c r="V14" s="45">
        <v>243.83</v>
      </c>
      <c r="W14" s="46">
        <v>243.83</v>
      </c>
    </row>
    <row r="15" spans="1:23" x14ac:dyDescent="0.25">
      <c r="A15" t="s">
        <v>84</v>
      </c>
      <c r="B15" s="47">
        <v>0</v>
      </c>
      <c r="C15" s="47">
        <v>0</v>
      </c>
      <c r="D15" s="47">
        <v>0</v>
      </c>
      <c r="E15" s="43">
        <v>168.82</v>
      </c>
      <c r="F15" s="43">
        <v>179.70000000000002</v>
      </c>
      <c r="G15" s="43">
        <v>186.04000000000002</v>
      </c>
      <c r="H15" s="43">
        <v>192.52</v>
      </c>
      <c r="I15" s="43">
        <v>198.88000000000002</v>
      </c>
      <c r="J15" s="43">
        <v>207.60000000000002</v>
      </c>
      <c r="K15" s="43">
        <v>207.60000000000002</v>
      </c>
      <c r="L15" s="43">
        <v>207.60000000000002</v>
      </c>
      <c r="M15" s="43">
        <v>207.60000000000002</v>
      </c>
      <c r="N15" s="43">
        <v>207.60000000000002</v>
      </c>
      <c r="O15" s="43">
        <v>207.60000000000002</v>
      </c>
      <c r="P15" s="43">
        <v>207.60000000000002</v>
      </c>
      <c r="Q15" s="43">
        <v>207.60000000000002</v>
      </c>
      <c r="R15" s="43">
        <v>207.60000000000002</v>
      </c>
      <c r="S15" s="43">
        <v>207.60000000000002</v>
      </c>
      <c r="T15" s="43">
        <v>207.60000000000002</v>
      </c>
      <c r="U15" s="43">
        <v>207.60000000000002</v>
      </c>
      <c r="V15" s="43">
        <v>207.60000000000002</v>
      </c>
      <c r="W15" s="44">
        <v>207.60000000000002</v>
      </c>
    </row>
    <row r="16" spans="1:23" x14ac:dyDescent="0.25">
      <c r="A16" t="s">
        <v>85</v>
      </c>
      <c r="B16" s="49">
        <v>0</v>
      </c>
      <c r="C16" s="49">
        <v>0</v>
      </c>
      <c r="D16" s="49">
        <v>0</v>
      </c>
      <c r="E16" s="49">
        <v>0</v>
      </c>
      <c r="F16" s="49">
        <v>0</v>
      </c>
      <c r="G16" s="49">
        <v>0</v>
      </c>
      <c r="H16" s="49">
        <v>0</v>
      </c>
      <c r="I16" s="49">
        <v>0</v>
      </c>
      <c r="J16" s="49">
        <v>0</v>
      </c>
      <c r="K16" s="49">
        <v>0</v>
      </c>
      <c r="L16" s="49">
        <v>0</v>
      </c>
      <c r="M16" s="43">
        <v>320.85000000000002</v>
      </c>
      <c r="N16" s="43">
        <v>336.7</v>
      </c>
      <c r="O16" s="43">
        <v>348.52</v>
      </c>
      <c r="P16" s="43">
        <v>361.57</v>
      </c>
      <c r="Q16" s="43">
        <v>361.57</v>
      </c>
      <c r="R16" s="43">
        <v>379.27</v>
      </c>
      <c r="S16" s="43">
        <v>379.27</v>
      </c>
      <c r="T16" s="43">
        <v>397.78</v>
      </c>
      <c r="U16" s="43">
        <v>397.78</v>
      </c>
      <c r="V16" s="43">
        <v>417.3</v>
      </c>
      <c r="W16" s="44">
        <v>417.3</v>
      </c>
    </row>
    <row r="17" spans="1:23" x14ac:dyDescent="0.25">
      <c r="A17" t="s">
        <v>86</v>
      </c>
      <c r="B17" s="48">
        <v>184.10000000000002</v>
      </c>
      <c r="C17" s="48">
        <v>197.38000000000002</v>
      </c>
      <c r="D17" s="48">
        <v>202.81</v>
      </c>
      <c r="E17" s="48">
        <v>208.15000000000003</v>
      </c>
      <c r="F17" s="48">
        <v>217.35000000000002</v>
      </c>
      <c r="G17" s="48">
        <v>226.45000000000002</v>
      </c>
      <c r="H17" s="48">
        <v>235.67000000000002</v>
      </c>
      <c r="I17" s="48">
        <v>249.51</v>
      </c>
      <c r="J17" s="48">
        <v>261.65999999999997</v>
      </c>
      <c r="K17" s="48">
        <v>273.21999999999997</v>
      </c>
      <c r="L17" s="48">
        <v>282.7</v>
      </c>
      <c r="M17" s="45">
        <v>291.93999999999994</v>
      </c>
      <c r="N17" s="45">
        <v>305.47999999999996</v>
      </c>
      <c r="O17" s="45">
        <v>316.62</v>
      </c>
      <c r="P17" s="45">
        <v>329.32</v>
      </c>
      <c r="Q17" s="45">
        <v>329.32</v>
      </c>
      <c r="R17" s="45">
        <v>329.32</v>
      </c>
      <c r="S17" s="45">
        <v>329.32</v>
      </c>
      <c r="T17" s="45">
        <v>329.32</v>
      </c>
      <c r="U17" s="45">
        <v>329.32</v>
      </c>
      <c r="V17" s="45">
        <v>329.32</v>
      </c>
      <c r="W17" s="46">
        <v>329.32</v>
      </c>
    </row>
    <row r="18" spans="1:23" x14ac:dyDescent="0.25">
      <c r="A18" t="s">
        <v>87</v>
      </c>
      <c r="B18" s="43">
        <v>168.85000000000002</v>
      </c>
      <c r="C18" s="43">
        <v>175.52</v>
      </c>
      <c r="D18" s="43">
        <v>182.40000000000003</v>
      </c>
      <c r="E18" s="43">
        <v>184.63000000000002</v>
      </c>
      <c r="F18" s="43">
        <v>191.81</v>
      </c>
      <c r="G18" s="43">
        <v>205.96</v>
      </c>
      <c r="H18" s="43">
        <v>220.69000000000003</v>
      </c>
      <c r="I18" s="43">
        <v>227.63000000000002</v>
      </c>
      <c r="J18" s="43">
        <v>235.66</v>
      </c>
      <c r="K18" s="43">
        <v>243.91</v>
      </c>
      <c r="L18" s="43">
        <v>258.79000000000002</v>
      </c>
      <c r="M18" s="43">
        <v>268.82</v>
      </c>
      <c r="N18" s="43">
        <v>274.82</v>
      </c>
      <c r="O18" s="43">
        <v>281.2</v>
      </c>
      <c r="P18" s="43">
        <v>289.89999999999998</v>
      </c>
      <c r="Q18" s="43">
        <v>289.89999999999998</v>
      </c>
      <c r="R18" s="43">
        <v>289.89999999999998</v>
      </c>
      <c r="S18" s="43">
        <v>289.89999999999998</v>
      </c>
      <c r="T18" s="43">
        <v>289.89999999999998</v>
      </c>
      <c r="U18" s="43">
        <v>289.89999999999998</v>
      </c>
      <c r="V18" s="43">
        <v>289.89999999999998</v>
      </c>
      <c r="W18" s="44">
        <v>289.89999999999998</v>
      </c>
    </row>
    <row r="19" spans="1:23" x14ac:dyDescent="0.25">
      <c r="A19" t="s">
        <v>88</v>
      </c>
      <c r="B19" s="45">
        <v>150.36000000000001</v>
      </c>
      <c r="C19" s="45">
        <v>163.79000000000002</v>
      </c>
      <c r="D19" s="45">
        <v>167.92000000000002</v>
      </c>
      <c r="E19" s="45">
        <v>170.77</v>
      </c>
      <c r="F19" s="45">
        <v>179.97</v>
      </c>
      <c r="G19" s="45">
        <v>194.28</v>
      </c>
      <c r="H19" s="45">
        <v>201.39000000000001</v>
      </c>
      <c r="I19" s="45">
        <v>208.37</v>
      </c>
      <c r="J19" s="45">
        <v>216.91</v>
      </c>
      <c r="K19" s="45">
        <v>223.59000000000003</v>
      </c>
      <c r="L19" s="45">
        <v>229.63000000000002</v>
      </c>
      <c r="M19" s="45">
        <v>236.87</v>
      </c>
      <c r="N19" s="45">
        <v>241.62</v>
      </c>
      <c r="O19" s="45">
        <v>245.39000000000001</v>
      </c>
      <c r="P19" s="45">
        <v>245.39000000000001</v>
      </c>
      <c r="Q19" s="45">
        <v>245.39000000000001</v>
      </c>
      <c r="R19" s="45">
        <v>245.39000000000001</v>
      </c>
      <c r="S19" s="45">
        <v>245.39000000000001</v>
      </c>
      <c r="T19" s="45">
        <v>245.39000000000001</v>
      </c>
      <c r="U19" s="45">
        <v>245.39000000000001</v>
      </c>
      <c r="V19" s="45">
        <v>245.39000000000001</v>
      </c>
      <c r="W19" s="46">
        <v>245.39000000000001</v>
      </c>
    </row>
    <row r="20" spans="1:23" x14ac:dyDescent="0.25">
      <c r="A20" t="s">
        <v>89</v>
      </c>
      <c r="B20" s="50">
        <v>132.99</v>
      </c>
      <c r="C20" s="50">
        <v>146.43</v>
      </c>
      <c r="D20" s="50">
        <v>150.02000000000001</v>
      </c>
      <c r="E20" s="50">
        <v>157.65000000000003</v>
      </c>
      <c r="F20" s="50">
        <v>166.66</v>
      </c>
      <c r="G20" s="50">
        <v>179.94000000000003</v>
      </c>
      <c r="H20" s="43">
        <v>186.14000000000001</v>
      </c>
      <c r="I20" s="43">
        <v>194.84000000000003</v>
      </c>
      <c r="J20" s="43">
        <v>203.36</v>
      </c>
      <c r="K20" s="43">
        <v>210.07</v>
      </c>
      <c r="L20" s="43">
        <v>216.25000000000003</v>
      </c>
      <c r="M20" s="43">
        <v>223.76</v>
      </c>
      <c r="N20" s="43">
        <v>223.76</v>
      </c>
      <c r="O20" s="43">
        <v>223.76</v>
      </c>
      <c r="P20" s="43">
        <v>223.76</v>
      </c>
      <c r="Q20" s="43">
        <v>223.76</v>
      </c>
      <c r="R20" s="43">
        <v>223.76</v>
      </c>
      <c r="S20" s="43">
        <v>223.76</v>
      </c>
      <c r="T20" s="43">
        <v>223.76</v>
      </c>
      <c r="U20" s="43">
        <v>223.76</v>
      </c>
      <c r="V20" s="43">
        <v>223.76</v>
      </c>
      <c r="W20" s="44">
        <v>223.76</v>
      </c>
    </row>
    <row r="21" spans="1:23" x14ac:dyDescent="0.25">
      <c r="A21" t="s">
        <v>90</v>
      </c>
      <c r="B21" s="49">
        <v>0</v>
      </c>
      <c r="C21" s="49">
        <v>0</v>
      </c>
      <c r="D21" s="49">
        <v>0</v>
      </c>
      <c r="E21" s="49">
        <v>0</v>
      </c>
      <c r="F21" s="49">
        <v>0</v>
      </c>
      <c r="G21" s="49">
        <v>0</v>
      </c>
      <c r="H21" s="43">
        <v>220.68</v>
      </c>
      <c r="I21" s="43">
        <v>225.49</v>
      </c>
      <c r="J21" s="43">
        <v>231.55</v>
      </c>
      <c r="K21" s="43">
        <v>238.68</v>
      </c>
      <c r="L21" s="43">
        <v>245.90000000000003</v>
      </c>
      <c r="M21" s="43">
        <v>257.40000000000003</v>
      </c>
      <c r="N21" s="43">
        <v>267.16999999999996</v>
      </c>
      <c r="O21" s="43">
        <v>277.41999999999996</v>
      </c>
      <c r="P21" s="43">
        <v>293.13</v>
      </c>
      <c r="Q21" s="43">
        <v>293.13</v>
      </c>
      <c r="R21" s="43">
        <v>307.33999999999997</v>
      </c>
      <c r="S21" s="43">
        <v>307.33999999999997</v>
      </c>
      <c r="T21" s="43">
        <v>322.30999999999995</v>
      </c>
      <c r="U21" s="43">
        <v>322.30999999999995</v>
      </c>
      <c r="V21" s="43">
        <v>338.03999999999996</v>
      </c>
      <c r="W21" s="44">
        <v>338.03999999999996</v>
      </c>
    </row>
    <row r="22" spans="1:23" x14ac:dyDescent="0.25">
      <c r="A22" t="s">
        <v>91</v>
      </c>
      <c r="B22" s="49">
        <v>0</v>
      </c>
      <c r="C22" s="49">
        <v>0</v>
      </c>
      <c r="D22" s="49">
        <v>0</v>
      </c>
      <c r="E22" s="49">
        <v>0</v>
      </c>
      <c r="F22" s="49">
        <v>0</v>
      </c>
      <c r="G22" s="48">
        <v>182.16</v>
      </c>
      <c r="H22" s="45">
        <v>189.85000000000002</v>
      </c>
      <c r="I22" s="45">
        <v>194.61</v>
      </c>
      <c r="J22" s="45">
        <v>200.31</v>
      </c>
      <c r="K22" s="45">
        <v>206.48000000000002</v>
      </c>
      <c r="L22" s="45">
        <v>217.64000000000001</v>
      </c>
      <c r="M22" s="45">
        <v>223.3</v>
      </c>
      <c r="N22" s="45">
        <v>232.91</v>
      </c>
      <c r="O22" s="45">
        <v>238.24</v>
      </c>
      <c r="P22" s="45">
        <v>251.37</v>
      </c>
      <c r="Q22" s="45">
        <v>251.37</v>
      </c>
      <c r="R22" s="45">
        <v>256.24</v>
      </c>
      <c r="S22" s="45">
        <v>256.24</v>
      </c>
      <c r="T22" s="45">
        <v>256.24</v>
      </c>
      <c r="U22" s="45">
        <v>256.24</v>
      </c>
      <c r="V22" s="45">
        <v>256.24</v>
      </c>
      <c r="W22" s="46">
        <v>256.24</v>
      </c>
    </row>
    <row r="23" spans="1:23" x14ac:dyDescent="0.25">
      <c r="A23" t="s">
        <v>92</v>
      </c>
      <c r="B23" s="51">
        <v>129.16</v>
      </c>
      <c r="C23" s="51">
        <v>140.21</v>
      </c>
      <c r="D23" s="51">
        <v>145.27000000000001</v>
      </c>
      <c r="E23" s="51">
        <v>151.94000000000003</v>
      </c>
      <c r="F23" s="51">
        <v>157.18</v>
      </c>
      <c r="G23" s="43">
        <v>166.15000000000003</v>
      </c>
      <c r="H23" s="43">
        <v>171.21</v>
      </c>
      <c r="I23" s="43">
        <v>180.17000000000002</v>
      </c>
      <c r="J23" s="43">
        <v>187.64000000000001</v>
      </c>
      <c r="K23" s="43">
        <v>192.74</v>
      </c>
      <c r="L23" s="43">
        <v>198.16</v>
      </c>
      <c r="M23" s="43">
        <v>200.26</v>
      </c>
      <c r="N23" s="43">
        <v>207.32</v>
      </c>
      <c r="O23" s="43">
        <v>211.10000000000002</v>
      </c>
      <c r="P23" s="43">
        <v>225.52</v>
      </c>
      <c r="Q23" s="43">
        <v>225.52</v>
      </c>
      <c r="R23" s="43">
        <v>225.52</v>
      </c>
      <c r="S23" s="43">
        <v>225.52</v>
      </c>
      <c r="T23" s="43">
        <v>225.52</v>
      </c>
      <c r="U23" s="43">
        <v>225.52</v>
      </c>
      <c r="V23" s="43">
        <v>225.52</v>
      </c>
      <c r="W23" s="44">
        <v>225.52</v>
      </c>
    </row>
    <row r="24" spans="1:23" x14ac:dyDescent="0.25">
      <c r="A24" t="s">
        <v>93</v>
      </c>
      <c r="B24" s="45">
        <v>112.85</v>
      </c>
      <c r="C24" s="45">
        <v>123.35</v>
      </c>
      <c r="D24" s="45">
        <v>128.43</v>
      </c>
      <c r="E24" s="45">
        <v>133.363</v>
      </c>
      <c r="F24" s="45">
        <v>138.49</v>
      </c>
      <c r="G24" s="45">
        <v>150.08000000000001</v>
      </c>
      <c r="H24" s="45">
        <v>154.59000000000003</v>
      </c>
      <c r="I24" s="45">
        <v>163.32</v>
      </c>
      <c r="J24" s="45">
        <v>163.32</v>
      </c>
      <c r="K24" s="45">
        <v>167.93</v>
      </c>
      <c r="L24" s="45">
        <v>170.21</v>
      </c>
      <c r="M24" s="45">
        <v>170.21</v>
      </c>
      <c r="N24" s="45">
        <v>170.21</v>
      </c>
      <c r="O24" s="45">
        <v>170.21</v>
      </c>
      <c r="P24" s="45">
        <v>170.21</v>
      </c>
      <c r="Q24" s="45">
        <v>170.21</v>
      </c>
      <c r="R24" s="45">
        <v>170.21</v>
      </c>
      <c r="S24" s="45">
        <v>170.21</v>
      </c>
      <c r="T24" s="45">
        <v>170.21</v>
      </c>
      <c r="U24" s="45">
        <v>170.21</v>
      </c>
      <c r="V24" s="45">
        <v>170.21</v>
      </c>
      <c r="W24" s="46">
        <v>170.21</v>
      </c>
    </row>
    <row r="25" spans="1:23" x14ac:dyDescent="0.25">
      <c r="A25" t="s">
        <v>94</v>
      </c>
      <c r="B25" s="43">
        <v>104.07</v>
      </c>
      <c r="C25" s="43">
        <v>110.52</v>
      </c>
      <c r="D25" s="43">
        <v>115.47</v>
      </c>
      <c r="E25" s="43">
        <v>120.52</v>
      </c>
      <c r="F25" s="43">
        <v>128.39000000000001</v>
      </c>
      <c r="G25" s="43">
        <v>136.62</v>
      </c>
      <c r="H25" s="43">
        <v>143.4</v>
      </c>
      <c r="I25" s="43">
        <v>144.21</v>
      </c>
      <c r="J25" s="43">
        <v>144.21</v>
      </c>
      <c r="K25" s="43">
        <v>144.21</v>
      </c>
      <c r="L25" s="43">
        <v>144.21</v>
      </c>
      <c r="M25" s="43">
        <v>144.21</v>
      </c>
      <c r="N25" s="43">
        <v>144.21</v>
      </c>
      <c r="O25" s="43">
        <v>144.21</v>
      </c>
      <c r="P25" s="43">
        <v>144.21</v>
      </c>
      <c r="Q25" s="43">
        <v>144.21</v>
      </c>
      <c r="R25" s="43">
        <v>144.21</v>
      </c>
      <c r="S25" s="43">
        <v>144.21</v>
      </c>
      <c r="T25" s="43">
        <v>144.21</v>
      </c>
      <c r="U25" s="43">
        <v>144.21</v>
      </c>
      <c r="V25" s="43">
        <v>144.21</v>
      </c>
      <c r="W25" s="44">
        <v>144.21</v>
      </c>
    </row>
    <row r="26" spans="1:23" x14ac:dyDescent="0.25">
      <c r="A26" t="s">
        <v>95</v>
      </c>
      <c r="B26" s="45">
        <v>96.11999999999999</v>
      </c>
      <c r="C26" s="45">
        <v>100.61</v>
      </c>
      <c r="D26" s="45">
        <v>105.61</v>
      </c>
      <c r="E26" s="45">
        <v>110.54</v>
      </c>
      <c r="F26" s="45">
        <v>114.91</v>
      </c>
      <c r="G26" s="45">
        <v>114.91</v>
      </c>
      <c r="H26" s="45">
        <v>114.91</v>
      </c>
      <c r="I26" s="45">
        <v>114.91</v>
      </c>
      <c r="J26" s="45">
        <v>114.91</v>
      </c>
      <c r="K26" s="45">
        <v>114.91</v>
      </c>
      <c r="L26" s="45">
        <v>114.91</v>
      </c>
      <c r="M26" s="45">
        <v>114.91</v>
      </c>
      <c r="N26" s="45">
        <v>114.91</v>
      </c>
      <c r="O26" s="45">
        <v>114.91</v>
      </c>
      <c r="P26" s="45">
        <v>114.91</v>
      </c>
      <c r="Q26" s="45">
        <v>114.91</v>
      </c>
      <c r="R26" s="45">
        <v>114.91</v>
      </c>
      <c r="S26" s="45">
        <v>114.91</v>
      </c>
      <c r="T26" s="45">
        <v>114.91</v>
      </c>
      <c r="U26" s="45">
        <v>114.91</v>
      </c>
      <c r="V26" s="45">
        <v>114.91</v>
      </c>
      <c r="W26" s="46">
        <v>114.91</v>
      </c>
    </row>
    <row r="27" spans="1:23" x14ac:dyDescent="0.25">
      <c r="A27" t="s">
        <v>96</v>
      </c>
      <c r="B27" s="43">
        <v>87.58</v>
      </c>
      <c r="C27" s="43">
        <v>92.56</v>
      </c>
      <c r="D27" s="43">
        <v>97.669999999999987</v>
      </c>
      <c r="E27" s="43">
        <v>97.669999999999987</v>
      </c>
      <c r="F27" s="43">
        <v>97.669999999999987</v>
      </c>
      <c r="G27" s="43">
        <v>97.669999999999987</v>
      </c>
      <c r="H27" s="43">
        <v>97.669999999999987</v>
      </c>
      <c r="I27" s="43">
        <v>97.669999999999987</v>
      </c>
      <c r="J27" s="43">
        <v>97.669999999999987</v>
      </c>
      <c r="K27" s="43">
        <v>97.669999999999987</v>
      </c>
      <c r="L27" s="43">
        <v>97.669999999999987</v>
      </c>
      <c r="M27" s="43">
        <v>97.669999999999987</v>
      </c>
      <c r="N27" s="43">
        <v>97.669999999999987</v>
      </c>
      <c r="O27" s="43">
        <v>97.669999999999987</v>
      </c>
      <c r="P27" s="43">
        <v>97.669999999999987</v>
      </c>
      <c r="Q27" s="43">
        <v>97.669999999999987</v>
      </c>
      <c r="R27" s="43">
        <v>97.669999999999987</v>
      </c>
      <c r="S27" s="43">
        <v>97.669999999999987</v>
      </c>
      <c r="T27" s="43">
        <v>97.669999999999987</v>
      </c>
      <c r="U27" s="43">
        <v>97.669999999999987</v>
      </c>
      <c r="V27" s="43">
        <v>97.669999999999987</v>
      </c>
      <c r="W27" s="44">
        <v>97.669999999999987</v>
      </c>
    </row>
    <row r="28" spans="1:23" x14ac:dyDescent="0.25">
      <c r="A28" t="s">
        <v>97</v>
      </c>
      <c r="B28" s="45">
        <v>83.699999999999989</v>
      </c>
      <c r="C28" s="45">
        <v>83.699999999999989</v>
      </c>
      <c r="D28" s="45">
        <v>83.699999999999989</v>
      </c>
      <c r="E28" s="45">
        <v>83.699999999999989</v>
      </c>
      <c r="F28" s="45">
        <v>83.699999999999989</v>
      </c>
      <c r="G28" s="45">
        <v>83.699999999999989</v>
      </c>
      <c r="H28" s="45">
        <v>83.699999999999989</v>
      </c>
      <c r="I28" s="45">
        <v>83.699999999999989</v>
      </c>
      <c r="J28" s="45">
        <v>83.699999999999989</v>
      </c>
      <c r="K28" s="45">
        <v>83.699999999999989</v>
      </c>
      <c r="L28" s="45">
        <v>83.699999999999989</v>
      </c>
      <c r="M28" s="45">
        <v>83.699999999999989</v>
      </c>
      <c r="N28" s="45">
        <v>83.699999999999989</v>
      </c>
      <c r="O28" s="45">
        <v>83.699999999999989</v>
      </c>
      <c r="P28" s="45">
        <v>83.699999999999989</v>
      </c>
      <c r="Q28" s="45">
        <v>83.699999999999989</v>
      </c>
      <c r="R28" s="45">
        <v>83.699999999999989</v>
      </c>
      <c r="S28" s="45">
        <v>83.699999999999989</v>
      </c>
      <c r="T28" s="45">
        <v>83.699999999999989</v>
      </c>
      <c r="U28" s="45">
        <v>83.699999999999989</v>
      </c>
      <c r="V28" s="45">
        <v>83.699999999999989</v>
      </c>
      <c r="W28" s="46">
        <v>83.699999999999989</v>
      </c>
    </row>
    <row r="29" spans="1:23" x14ac:dyDescent="0.25">
      <c r="A29" t="s">
        <v>98</v>
      </c>
      <c r="B29" s="43">
        <v>75.569999999999993</v>
      </c>
      <c r="C29" s="43">
        <v>75.569999999999993</v>
      </c>
      <c r="D29" s="43">
        <v>75.569999999999993</v>
      </c>
      <c r="E29" s="43">
        <v>75.569999999999993</v>
      </c>
      <c r="F29" s="43">
        <v>75.569999999999993</v>
      </c>
      <c r="G29" s="43">
        <v>75.569999999999993</v>
      </c>
      <c r="H29" s="43">
        <v>75.569999999999993</v>
      </c>
      <c r="I29" s="43">
        <v>75.569999999999993</v>
      </c>
      <c r="J29" s="43">
        <v>75.569999999999993</v>
      </c>
      <c r="K29" s="43">
        <v>75.569999999999993</v>
      </c>
      <c r="L29" s="43">
        <v>75.569999999999993</v>
      </c>
      <c r="M29" s="43">
        <v>75.569999999999993</v>
      </c>
      <c r="N29" s="43">
        <v>75.569999999999993</v>
      </c>
      <c r="O29" s="43">
        <v>75.569999999999993</v>
      </c>
      <c r="P29" s="43">
        <v>75.569999999999993</v>
      </c>
      <c r="Q29" s="43">
        <v>75.569999999999993</v>
      </c>
      <c r="R29" s="43">
        <v>75.569999999999993</v>
      </c>
      <c r="S29" s="43">
        <v>75.569999999999993</v>
      </c>
      <c r="T29" s="43">
        <v>75.569999999999993</v>
      </c>
      <c r="U29" s="43">
        <v>75.569999999999993</v>
      </c>
      <c r="V29" s="43">
        <v>75.569999999999993</v>
      </c>
      <c r="W29" s="44">
        <v>75.569999999999993</v>
      </c>
    </row>
  </sheetData>
  <mergeCells count="1">
    <mergeCell ref="B1:W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 tint="0.59999389629810485"/>
  </sheetPr>
  <dimension ref="A1:W35"/>
  <sheetViews>
    <sheetView workbookViewId="0">
      <selection activeCell="D35" sqref="D35"/>
    </sheetView>
  </sheetViews>
  <sheetFormatPr defaultColWidth="8.85546875" defaultRowHeight="15" x14ac:dyDescent="0.25"/>
  <cols>
    <col min="2" max="14" width="11.5703125" style="3" bestFit="1" customWidth="1"/>
    <col min="15" max="15" width="13.7109375" style="3" bestFit="1" customWidth="1"/>
    <col min="16" max="21" width="11.5703125" style="3" bestFit="1" customWidth="1"/>
    <col min="22" max="22" width="12.140625" style="3" bestFit="1" customWidth="1"/>
    <col min="23" max="23" width="11.5703125" style="3" bestFit="1" customWidth="1"/>
  </cols>
  <sheetData>
    <row r="1" spans="1:23" ht="21" x14ac:dyDescent="0.35">
      <c r="B1" s="68" t="s">
        <v>99</v>
      </c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</row>
    <row r="2" spans="1:23" x14ac:dyDescent="0.25">
      <c r="B2" s="3" t="s">
        <v>51</v>
      </c>
      <c r="C2" s="3" t="s">
        <v>52</v>
      </c>
      <c r="D2" s="3" t="s">
        <v>53</v>
      </c>
      <c r="E2" s="3" t="s">
        <v>54</v>
      </c>
      <c r="F2" s="3" t="s">
        <v>55</v>
      </c>
      <c r="G2" s="3" t="s">
        <v>56</v>
      </c>
      <c r="H2" s="3" t="s">
        <v>57</v>
      </c>
      <c r="I2" s="3" t="s">
        <v>58</v>
      </c>
      <c r="J2" s="3" t="s">
        <v>59</v>
      </c>
      <c r="K2" s="3" t="s">
        <v>60</v>
      </c>
      <c r="L2" s="3" t="s">
        <v>61</v>
      </c>
      <c r="M2" s="3" t="s">
        <v>62</v>
      </c>
      <c r="N2" s="3" t="s">
        <v>63</v>
      </c>
      <c r="O2" s="3" t="s">
        <v>64</v>
      </c>
      <c r="P2" s="3" t="s">
        <v>65</v>
      </c>
      <c r="Q2" s="3" t="s">
        <v>66</v>
      </c>
      <c r="R2" s="3" t="s">
        <v>67</v>
      </c>
      <c r="S2" s="3" t="s">
        <v>68</v>
      </c>
      <c r="T2" s="3" t="s">
        <v>69</v>
      </c>
      <c r="U2" s="3" t="s">
        <v>70</v>
      </c>
      <c r="V2" s="3" t="s">
        <v>71</v>
      </c>
      <c r="W2" s="3" t="s">
        <v>72</v>
      </c>
    </row>
    <row r="3" spans="1:23" x14ac:dyDescent="0.25">
      <c r="A3" t="s">
        <v>73</v>
      </c>
      <c r="B3" s="58" t="s">
        <v>100</v>
      </c>
      <c r="C3" s="58" t="s">
        <v>100</v>
      </c>
      <c r="D3" s="58" t="s">
        <v>100</v>
      </c>
      <c r="E3" s="58" t="s">
        <v>100</v>
      </c>
      <c r="F3" s="58" t="s">
        <v>100</v>
      </c>
      <c r="G3" s="58" t="s">
        <v>100</v>
      </c>
      <c r="H3" s="58" t="s">
        <v>100</v>
      </c>
      <c r="I3" s="58" t="s">
        <v>100</v>
      </c>
      <c r="J3" s="58" t="s">
        <v>100</v>
      </c>
      <c r="K3" s="58" t="s">
        <v>100</v>
      </c>
      <c r="L3" s="58" t="s">
        <v>100</v>
      </c>
      <c r="M3" s="58">
        <v>18491.7</v>
      </c>
      <c r="N3" s="58">
        <v>18491.7</v>
      </c>
      <c r="O3" s="58">
        <v>18491.7</v>
      </c>
      <c r="P3" s="58">
        <v>18491.7</v>
      </c>
      <c r="Q3" s="58">
        <v>18491.7</v>
      </c>
      <c r="R3" s="58">
        <v>18491.7</v>
      </c>
      <c r="S3" s="58">
        <v>18491.7</v>
      </c>
      <c r="T3" s="58">
        <v>18491.7</v>
      </c>
      <c r="U3" s="58">
        <v>18491.7</v>
      </c>
      <c r="V3" s="58">
        <v>18491.7</v>
      </c>
      <c r="W3" s="59">
        <v>18491.7</v>
      </c>
    </row>
    <row r="4" spans="1:23" x14ac:dyDescent="0.25">
      <c r="A4" t="s">
        <v>74</v>
      </c>
      <c r="B4" s="45" t="s">
        <v>100</v>
      </c>
      <c r="C4" s="45" t="s">
        <v>100</v>
      </c>
      <c r="D4" s="45" t="s">
        <v>100</v>
      </c>
      <c r="E4" s="45" t="s">
        <v>100</v>
      </c>
      <c r="F4" s="45" t="s">
        <v>100</v>
      </c>
      <c r="G4" s="45" t="s">
        <v>100</v>
      </c>
      <c r="H4" s="45" t="s">
        <v>100</v>
      </c>
      <c r="I4" s="45" t="s">
        <v>100</v>
      </c>
      <c r="J4" s="45" t="s">
        <v>100</v>
      </c>
      <c r="K4" s="45" t="s">
        <v>100</v>
      </c>
      <c r="L4" s="45" t="s">
        <v>100</v>
      </c>
      <c r="M4" s="45">
        <v>18096</v>
      </c>
      <c r="N4" s="45">
        <v>18357.3</v>
      </c>
      <c r="O4" s="45">
        <v>18491.7</v>
      </c>
      <c r="P4" s="45">
        <v>18491.7</v>
      </c>
      <c r="Q4" s="45">
        <v>18491.7</v>
      </c>
      <c r="R4" s="45">
        <v>18491.7</v>
      </c>
      <c r="S4" s="45">
        <v>18491.7</v>
      </c>
      <c r="T4" s="45">
        <v>18491.7</v>
      </c>
      <c r="U4" s="45">
        <v>18491.7</v>
      </c>
      <c r="V4" s="45">
        <v>18491.7</v>
      </c>
      <c r="W4" s="46">
        <v>18491.7</v>
      </c>
    </row>
    <row r="5" spans="1:23" x14ac:dyDescent="0.25">
      <c r="A5" t="s">
        <v>75</v>
      </c>
      <c r="B5" s="58">
        <v>12803.7</v>
      </c>
      <c r="C5" s="58">
        <v>13223.7</v>
      </c>
      <c r="D5" s="58">
        <v>13501.8</v>
      </c>
      <c r="E5" s="58">
        <v>13579.2</v>
      </c>
      <c r="F5" s="58">
        <v>13926.9</v>
      </c>
      <c r="G5" s="58">
        <v>14506.5</v>
      </c>
      <c r="H5" s="58">
        <v>14641.8</v>
      </c>
      <c r="I5" s="58">
        <v>15192.6</v>
      </c>
      <c r="J5" s="58">
        <v>15351.3</v>
      </c>
      <c r="K5" s="58">
        <v>15825.9</v>
      </c>
      <c r="L5" s="58">
        <v>16512.900000000001</v>
      </c>
      <c r="M5" s="58">
        <v>17145.599999999999</v>
      </c>
      <c r="N5" s="58">
        <v>17568.599999999999</v>
      </c>
      <c r="O5" s="58">
        <v>17568.599999999999</v>
      </c>
      <c r="P5" s="58">
        <v>17568.599999999999</v>
      </c>
      <c r="Q5" s="58">
        <v>17568.599999999999</v>
      </c>
      <c r="R5" s="58">
        <v>18008.400000000001</v>
      </c>
      <c r="S5" s="58">
        <v>18008.400000000001</v>
      </c>
      <c r="T5" s="58">
        <v>18458.099999999999</v>
      </c>
      <c r="U5" s="58">
        <v>18458.099999999999</v>
      </c>
      <c r="V5" s="58">
        <v>18458.099999999999</v>
      </c>
      <c r="W5" s="59">
        <v>18458.099999999999</v>
      </c>
    </row>
    <row r="6" spans="1:23" x14ac:dyDescent="0.25">
      <c r="A6" t="s">
        <v>76</v>
      </c>
      <c r="B6" s="45">
        <v>10638.9</v>
      </c>
      <c r="C6" s="45">
        <v>11133</v>
      </c>
      <c r="D6" s="45">
        <v>11361.9</v>
      </c>
      <c r="E6" s="45">
        <v>11544</v>
      </c>
      <c r="F6" s="45">
        <v>11872.8</v>
      </c>
      <c r="G6" s="45">
        <v>12198.3</v>
      </c>
      <c r="H6" s="45">
        <v>12574.2</v>
      </c>
      <c r="I6" s="45">
        <v>12948.9</v>
      </c>
      <c r="J6" s="45">
        <v>13325.4</v>
      </c>
      <c r="K6" s="45">
        <v>14506.5</v>
      </c>
      <c r="L6" s="45">
        <v>15504.3</v>
      </c>
      <c r="M6" s="45">
        <v>15504.3</v>
      </c>
      <c r="N6" s="45">
        <v>15504.3</v>
      </c>
      <c r="O6" s="45">
        <v>15504.3</v>
      </c>
      <c r="P6" s="45">
        <v>15584.1</v>
      </c>
      <c r="Q6" s="45">
        <v>15584.1</v>
      </c>
      <c r="R6" s="45">
        <v>15895.8</v>
      </c>
      <c r="S6" s="45">
        <v>15895.8</v>
      </c>
      <c r="T6" s="45">
        <v>15895.8</v>
      </c>
      <c r="U6" s="45">
        <v>15895.8</v>
      </c>
      <c r="V6" s="45">
        <v>15895.8</v>
      </c>
      <c r="W6" s="46">
        <v>15895.8</v>
      </c>
    </row>
    <row r="7" spans="1:23" x14ac:dyDescent="0.25">
      <c r="A7" t="s">
        <v>77</v>
      </c>
      <c r="B7" s="58">
        <v>8067.9</v>
      </c>
      <c r="C7" s="58">
        <v>8863.2000000000007</v>
      </c>
      <c r="D7" s="58">
        <v>9444.9</v>
      </c>
      <c r="E7" s="58">
        <v>9444.9</v>
      </c>
      <c r="F7" s="58">
        <v>9481.2000000000007</v>
      </c>
      <c r="G7" s="58">
        <v>9887.4</v>
      </c>
      <c r="H7" s="58">
        <v>9941.4</v>
      </c>
      <c r="I7" s="58">
        <v>9941.4</v>
      </c>
      <c r="J7" s="58">
        <v>10506.3</v>
      </c>
      <c r="K7" s="58">
        <v>11505</v>
      </c>
      <c r="L7" s="58">
        <v>12091.2</v>
      </c>
      <c r="M7" s="58">
        <v>12677.1</v>
      </c>
      <c r="N7" s="58">
        <v>13010.7</v>
      </c>
      <c r="O7" s="58">
        <v>13348.5</v>
      </c>
      <c r="P7" s="58">
        <v>14002.8</v>
      </c>
      <c r="Q7" s="58">
        <v>14002.8</v>
      </c>
      <c r="R7" s="58">
        <v>14282.4</v>
      </c>
      <c r="S7" s="58">
        <v>14282.4</v>
      </c>
      <c r="T7" s="58">
        <v>14282.4</v>
      </c>
      <c r="U7" s="58">
        <v>14282.4</v>
      </c>
      <c r="V7" s="58">
        <v>14282.4</v>
      </c>
      <c r="W7" s="59">
        <v>14282.4</v>
      </c>
    </row>
    <row r="8" spans="1:23" x14ac:dyDescent="0.25">
      <c r="A8" t="s">
        <v>78</v>
      </c>
      <c r="B8" s="45">
        <v>6725.7</v>
      </c>
      <c r="C8" s="45">
        <v>7576.5</v>
      </c>
      <c r="D8" s="45">
        <v>8100.9</v>
      </c>
      <c r="E8" s="45">
        <v>8199.6</v>
      </c>
      <c r="F8" s="45">
        <v>8527.2000000000007</v>
      </c>
      <c r="G8" s="45">
        <v>8722.5</v>
      </c>
      <c r="H8" s="45">
        <v>9153</v>
      </c>
      <c r="I8" s="45">
        <v>9469.7999999999993</v>
      </c>
      <c r="J8" s="45">
        <v>9878.1</v>
      </c>
      <c r="K8" s="45">
        <v>10501.8</v>
      </c>
      <c r="L8" s="45">
        <v>10799.1</v>
      </c>
      <c r="M8" s="45">
        <v>11093.1</v>
      </c>
      <c r="N8" s="45">
        <v>11426.7</v>
      </c>
      <c r="O8" s="45">
        <v>11426.7</v>
      </c>
      <c r="P8" s="45">
        <v>11426.7</v>
      </c>
      <c r="Q8" s="45">
        <v>11426.7</v>
      </c>
      <c r="R8" s="45">
        <v>11426.7</v>
      </c>
      <c r="S8" s="45">
        <v>11426.7</v>
      </c>
      <c r="T8" s="45">
        <v>11426.7</v>
      </c>
      <c r="U8" s="45">
        <v>11426.7</v>
      </c>
      <c r="V8" s="45">
        <v>11426.7</v>
      </c>
      <c r="W8" s="46">
        <v>11426.7</v>
      </c>
    </row>
    <row r="9" spans="1:23" x14ac:dyDescent="0.25">
      <c r="A9" t="s">
        <v>13</v>
      </c>
      <c r="B9" s="58">
        <v>5803.2</v>
      </c>
      <c r="C9" s="58">
        <v>6717.3</v>
      </c>
      <c r="D9" s="58">
        <v>7166.4</v>
      </c>
      <c r="E9" s="58">
        <v>7265.4</v>
      </c>
      <c r="F9" s="58">
        <v>7681.5</v>
      </c>
      <c r="G9" s="58">
        <v>8127.9</v>
      </c>
      <c r="H9" s="58">
        <v>8684.1</v>
      </c>
      <c r="I9" s="58">
        <v>9116.1</v>
      </c>
      <c r="J9" s="58">
        <v>9416.7000000000007</v>
      </c>
      <c r="K9" s="58">
        <v>9589.5</v>
      </c>
      <c r="L9" s="58">
        <v>9689.1</v>
      </c>
      <c r="M9" s="58">
        <v>9689.1</v>
      </c>
      <c r="N9" s="58">
        <v>9689.1</v>
      </c>
      <c r="O9" s="58">
        <v>9689.1</v>
      </c>
      <c r="P9" s="58">
        <v>9689.1</v>
      </c>
      <c r="Q9" s="58">
        <v>9689.1</v>
      </c>
      <c r="R9" s="58">
        <v>9689.1</v>
      </c>
      <c r="S9" s="58">
        <v>9689.1</v>
      </c>
      <c r="T9" s="58">
        <v>9689.1</v>
      </c>
      <c r="U9" s="58">
        <v>9689.1</v>
      </c>
      <c r="V9" s="58">
        <v>9689.1</v>
      </c>
      <c r="W9" s="59">
        <v>9689.1</v>
      </c>
    </row>
    <row r="10" spans="1:23" x14ac:dyDescent="0.25">
      <c r="A10" t="s">
        <v>79</v>
      </c>
      <c r="B10" s="45">
        <v>5102.1000000000004</v>
      </c>
      <c r="C10" s="45">
        <v>5783.7</v>
      </c>
      <c r="D10" s="45">
        <v>6241.8</v>
      </c>
      <c r="E10" s="45">
        <v>6806.1</v>
      </c>
      <c r="F10" s="45">
        <v>7132.8</v>
      </c>
      <c r="G10" s="45">
        <v>7490.7</v>
      </c>
      <c r="H10" s="45">
        <v>7721.7</v>
      </c>
      <c r="I10" s="45">
        <v>8102.1</v>
      </c>
      <c r="J10" s="45">
        <v>8301</v>
      </c>
      <c r="K10" s="45">
        <v>8301</v>
      </c>
      <c r="L10" s="45">
        <v>8301</v>
      </c>
      <c r="M10" s="45">
        <v>8301</v>
      </c>
      <c r="N10" s="45">
        <v>8301</v>
      </c>
      <c r="O10" s="45">
        <v>8301</v>
      </c>
      <c r="P10" s="45">
        <v>8301</v>
      </c>
      <c r="Q10" s="45">
        <v>8301</v>
      </c>
      <c r="R10" s="45">
        <v>8301</v>
      </c>
      <c r="S10" s="45">
        <v>8301</v>
      </c>
      <c r="T10" s="45">
        <v>8301</v>
      </c>
      <c r="U10" s="45">
        <v>8301</v>
      </c>
      <c r="V10" s="45">
        <v>8301</v>
      </c>
      <c r="W10" s="46">
        <v>8301</v>
      </c>
    </row>
    <row r="11" spans="1:23" x14ac:dyDescent="0.25">
      <c r="A11" t="s">
        <v>80</v>
      </c>
      <c r="B11" s="58">
        <v>4408.5</v>
      </c>
      <c r="C11" s="58">
        <v>5020.8</v>
      </c>
      <c r="D11" s="58">
        <v>5782.8</v>
      </c>
      <c r="E11" s="58">
        <v>5978.1</v>
      </c>
      <c r="F11" s="58">
        <v>6100.8</v>
      </c>
      <c r="G11" s="58">
        <v>6100.8</v>
      </c>
      <c r="H11" s="58">
        <v>6100.8</v>
      </c>
      <c r="I11" s="58">
        <v>6100.8</v>
      </c>
      <c r="J11" s="58">
        <v>6100.8</v>
      </c>
      <c r="K11" s="58">
        <v>6100.8</v>
      </c>
      <c r="L11" s="58">
        <v>6100.8</v>
      </c>
      <c r="M11" s="58">
        <v>6100.8</v>
      </c>
      <c r="N11" s="58">
        <v>6100.8</v>
      </c>
      <c r="O11" s="58">
        <v>6100.8</v>
      </c>
      <c r="P11" s="58">
        <v>6100.8</v>
      </c>
      <c r="Q11" s="58">
        <v>6100.8</v>
      </c>
      <c r="R11" s="58">
        <v>6100.8</v>
      </c>
      <c r="S11" s="58">
        <v>6100.8</v>
      </c>
      <c r="T11" s="58">
        <v>6100.8</v>
      </c>
      <c r="U11" s="58">
        <v>6100.8</v>
      </c>
      <c r="V11" s="58">
        <v>6100.8</v>
      </c>
      <c r="W11" s="59">
        <v>6100.8</v>
      </c>
    </row>
    <row r="12" spans="1:23" x14ac:dyDescent="0.25">
      <c r="A12" t="s">
        <v>81</v>
      </c>
      <c r="B12" s="45">
        <v>3826.2</v>
      </c>
      <c r="C12" s="45">
        <v>3982.8</v>
      </c>
      <c r="D12" s="45">
        <v>4814.7</v>
      </c>
      <c r="E12" s="45">
        <v>4814.7</v>
      </c>
      <c r="F12" s="45">
        <v>4814.7</v>
      </c>
      <c r="G12" s="45">
        <v>4814.7</v>
      </c>
      <c r="H12" s="45">
        <v>4814.7</v>
      </c>
      <c r="I12" s="45">
        <v>4814.7</v>
      </c>
      <c r="J12" s="45">
        <v>4814.7</v>
      </c>
      <c r="K12" s="45">
        <v>4814.7</v>
      </c>
      <c r="L12" s="45">
        <v>4814.7</v>
      </c>
      <c r="M12" s="45">
        <v>4814.7</v>
      </c>
      <c r="N12" s="45">
        <v>4814.7</v>
      </c>
      <c r="O12" s="45">
        <v>4814.7</v>
      </c>
      <c r="P12" s="45">
        <v>4814.7</v>
      </c>
      <c r="Q12" s="45">
        <v>4814.7</v>
      </c>
      <c r="R12" s="45">
        <v>4814.7</v>
      </c>
      <c r="S12" s="45">
        <v>4814.7</v>
      </c>
      <c r="T12" s="45">
        <v>4814.7</v>
      </c>
      <c r="U12" s="45">
        <v>4814.7</v>
      </c>
      <c r="V12" s="45">
        <v>4814.7</v>
      </c>
      <c r="W12" s="46">
        <v>4814.7</v>
      </c>
    </row>
    <row r="14" spans="1:23" x14ac:dyDescent="0.25">
      <c r="B14" s="3" t="s">
        <v>51</v>
      </c>
      <c r="C14" s="3" t="s">
        <v>52</v>
      </c>
      <c r="D14" s="3" t="s">
        <v>53</v>
      </c>
      <c r="E14" s="3" t="s">
        <v>54</v>
      </c>
      <c r="F14" s="3" t="s">
        <v>55</v>
      </c>
      <c r="G14" s="3" t="s">
        <v>56</v>
      </c>
      <c r="H14" s="3" t="s">
        <v>57</v>
      </c>
      <c r="I14" s="3" t="s">
        <v>58</v>
      </c>
      <c r="J14" s="3" t="s">
        <v>59</v>
      </c>
      <c r="K14" s="3" t="s">
        <v>60</v>
      </c>
      <c r="L14" s="3" t="s">
        <v>61</v>
      </c>
      <c r="M14" s="3" t="s">
        <v>62</v>
      </c>
      <c r="N14" s="3" t="s">
        <v>63</v>
      </c>
      <c r="O14" s="3" t="s">
        <v>64</v>
      </c>
      <c r="P14" s="3" t="s">
        <v>65</v>
      </c>
      <c r="Q14" s="3" t="s">
        <v>66</v>
      </c>
      <c r="R14" s="3" t="s">
        <v>67</v>
      </c>
      <c r="S14" s="3" t="s">
        <v>68</v>
      </c>
      <c r="T14" s="3" t="s">
        <v>69</v>
      </c>
      <c r="U14" s="3" t="s">
        <v>70</v>
      </c>
      <c r="V14" s="3" t="s">
        <v>71</v>
      </c>
      <c r="W14" s="3" t="s">
        <v>72</v>
      </c>
    </row>
    <row r="15" spans="1:23" x14ac:dyDescent="0.25">
      <c r="A15" t="s">
        <v>82</v>
      </c>
      <c r="B15" s="56" t="s">
        <v>100</v>
      </c>
      <c r="C15" s="56" t="s">
        <v>100</v>
      </c>
      <c r="D15" s="56" t="s">
        <v>100</v>
      </c>
      <c r="E15" s="56">
        <v>6806.1</v>
      </c>
      <c r="F15" s="56">
        <v>7132.8</v>
      </c>
      <c r="G15" s="56">
        <v>7490.7</v>
      </c>
      <c r="H15" s="56">
        <v>7721.7</v>
      </c>
      <c r="I15" s="56">
        <v>8102.1</v>
      </c>
      <c r="J15" s="56">
        <v>8423.4</v>
      </c>
      <c r="K15" s="56">
        <v>8607.9</v>
      </c>
      <c r="L15" s="56">
        <v>8859</v>
      </c>
      <c r="M15" s="56">
        <v>8859</v>
      </c>
      <c r="N15" s="56">
        <v>8859</v>
      </c>
      <c r="O15" s="56">
        <v>8859</v>
      </c>
      <c r="P15" s="56">
        <v>8859</v>
      </c>
      <c r="Q15" s="56">
        <v>8859</v>
      </c>
      <c r="R15" s="56">
        <v>8859</v>
      </c>
      <c r="S15" s="56">
        <v>8859</v>
      </c>
      <c r="T15" s="56">
        <v>8859</v>
      </c>
      <c r="U15" s="56">
        <v>8859</v>
      </c>
      <c r="V15" s="56">
        <v>8859</v>
      </c>
      <c r="W15" s="57">
        <v>8859</v>
      </c>
    </row>
    <row r="16" spans="1:23" x14ac:dyDescent="0.25">
      <c r="A16" t="s">
        <v>83</v>
      </c>
      <c r="B16" s="54" t="s">
        <v>100</v>
      </c>
      <c r="C16" s="54" t="s">
        <v>100</v>
      </c>
      <c r="D16" s="54" t="s">
        <v>100</v>
      </c>
      <c r="E16" s="54">
        <v>5978.1</v>
      </c>
      <c r="F16" s="54">
        <v>6100.8</v>
      </c>
      <c r="G16" s="54">
        <v>6294.9</v>
      </c>
      <c r="H16" s="54">
        <v>6622.8</v>
      </c>
      <c r="I16" s="54">
        <v>6876.6</v>
      </c>
      <c r="J16" s="54">
        <v>7065</v>
      </c>
      <c r="K16" s="54">
        <v>7065</v>
      </c>
      <c r="L16" s="54">
        <v>7065</v>
      </c>
      <c r="M16" s="54">
        <v>7065</v>
      </c>
      <c r="N16" s="54">
        <v>7065</v>
      </c>
      <c r="O16" s="54">
        <v>7065</v>
      </c>
      <c r="P16" s="54">
        <v>7065</v>
      </c>
      <c r="Q16" s="54">
        <v>7065</v>
      </c>
      <c r="R16" s="54">
        <v>7065</v>
      </c>
      <c r="S16" s="54">
        <v>7065</v>
      </c>
      <c r="T16" s="54">
        <v>7065</v>
      </c>
      <c r="U16" s="54">
        <v>7065</v>
      </c>
      <c r="V16" s="54">
        <v>7065</v>
      </c>
      <c r="W16" s="55">
        <v>7065</v>
      </c>
    </row>
    <row r="17" spans="1:23" x14ac:dyDescent="0.25">
      <c r="A17" t="s">
        <v>84</v>
      </c>
      <c r="B17" s="56" t="s">
        <v>100</v>
      </c>
      <c r="C17" s="56" t="s">
        <v>100</v>
      </c>
      <c r="D17" s="56" t="s">
        <v>100</v>
      </c>
      <c r="E17" s="56">
        <v>4814.7</v>
      </c>
      <c r="F17" s="56">
        <v>5141.1000000000004</v>
      </c>
      <c r="G17" s="56">
        <v>5331.3</v>
      </c>
      <c r="H17" s="56">
        <v>5525.7</v>
      </c>
      <c r="I17" s="56">
        <v>5716.5</v>
      </c>
      <c r="J17" s="56">
        <v>5978.1</v>
      </c>
      <c r="K17" s="56">
        <v>5978.1</v>
      </c>
      <c r="L17" s="56">
        <v>5978.1</v>
      </c>
      <c r="M17" s="56">
        <v>5978.1</v>
      </c>
      <c r="N17" s="56">
        <v>5978.1</v>
      </c>
      <c r="O17" s="56">
        <v>5978.1</v>
      </c>
      <c r="P17" s="56">
        <v>5978.1</v>
      </c>
      <c r="Q17" s="56">
        <v>5978.1</v>
      </c>
      <c r="R17" s="56">
        <v>5978.1</v>
      </c>
      <c r="S17" s="56">
        <v>5978.1</v>
      </c>
      <c r="T17" s="56">
        <v>5978.1</v>
      </c>
      <c r="U17" s="56">
        <v>5978.1</v>
      </c>
      <c r="V17" s="56">
        <v>5978.1</v>
      </c>
      <c r="W17" s="57">
        <v>5978.1</v>
      </c>
    </row>
    <row r="19" spans="1:23" x14ac:dyDescent="0.25">
      <c r="B19" s="3" t="s">
        <v>51</v>
      </c>
      <c r="C19" s="3" t="s">
        <v>52</v>
      </c>
      <c r="D19" s="3" t="s">
        <v>53</v>
      </c>
      <c r="E19" s="3" t="s">
        <v>54</v>
      </c>
      <c r="F19" s="3" t="s">
        <v>55</v>
      </c>
      <c r="G19" s="3" t="s">
        <v>56</v>
      </c>
      <c r="H19" s="3" t="s">
        <v>57</v>
      </c>
      <c r="I19" s="3" t="s">
        <v>58</v>
      </c>
      <c r="J19" s="3" t="s">
        <v>59</v>
      </c>
      <c r="K19" s="3" t="s">
        <v>60</v>
      </c>
      <c r="L19" s="3" t="s">
        <v>61</v>
      </c>
      <c r="M19" s="3" t="s">
        <v>62</v>
      </c>
      <c r="N19" s="3" t="s">
        <v>63</v>
      </c>
      <c r="O19" s="3" t="s">
        <v>64</v>
      </c>
      <c r="P19" s="3" t="s">
        <v>65</v>
      </c>
      <c r="Q19" s="3" t="s">
        <v>66</v>
      </c>
      <c r="R19" s="3" t="s">
        <v>67</v>
      </c>
      <c r="S19" s="3" t="s">
        <v>68</v>
      </c>
      <c r="T19" s="3" t="s">
        <v>69</v>
      </c>
      <c r="U19" s="3" t="s">
        <v>70</v>
      </c>
      <c r="V19" s="3" t="s">
        <v>71</v>
      </c>
      <c r="W19" s="3" t="s">
        <v>72</v>
      </c>
    </row>
    <row r="20" spans="1:23" x14ac:dyDescent="0.25">
      <c r="A20" t="s">
        <v>85</v>
      </c>
      <c r="B20" s="56" t="s">
        <v>100</v>
      </c>
      <c r="C20" s="56" t="s">
        <v>100</v>
      </c>
      <c r="D20" s="56" t="s">
        <v>100</v>
      </c>
      <c r="E20" s="56" t="s">
        <v>100</v>
      </c>
      <c r="F20" s="56" t="s">
        <v>100</v>
      </c>
      <c r="G20" s="56" t="s">
        <v>100</v>
      </c>
      <c r="H20" s="56" t="s">
        <v>100</v>
      </c>
      <c r="I20" s="56" t="s">
        <v>100</v>
      </c>
      <c r="J20" s="56" t="s">
        <v>100</v>
      </c>
      <c r="K20" s="56" t="s">
        <v>100</v>
      </c>
      <c r="L20" s="56" t="s">
        <v>100</v>
      </c>
      <c r="M20" s="56">
        <v>9375.6</v>
      </c>
      <c r="N20" s="56">
        <v>9851.1</v>
      </c>
      <c r="O20" s="56">
        <v>10205.700000000001</v>
      </c>
      <c r="P20" s="56">
        <v>10597.2</v>
      </c>
      <c r="Q20" s="56">
        <v>10597.2</v>
      </c>
      <c r="R20" s="56">
        <v>11128.2</v>
      </c>
      <c r="S20" s="56">
        <v>11128.2</v>
      </c>
      <c r="T20" s="56">
        <v>11683.5</v>
      </c>
      <c r="U20" s="56">
        <v>11683.5</v>
      </c>
      <c r="V20" s="56">
        <v>12269.1</v>
      </c>
      <c r="W20" s="57">
        <v>12269.1</v>
      </c>
    </row>
    <row r="21" spans="1:23" x14ac:dyDescent="0.25">
      <c r="A21" t="s">
        <v>86</v>
      </c>
      <c r="B21" s="54">
        <v>5273.1</v>
      </c>
      <c r="C21" s="54">
        <v>5671.5</v>
      </c>
      <c r="D21" s="54">
        <v>5834.4</v>
      </c>
      <c r="E21" s="54">
        <v>5994.6</v>
      </c>
      <c r="F21" s="54">
        <v>6270.6</v>
      </c>
      <c r="G21" s="54">
        <v>6543.6</v>
      </c>
      <c r="H21" s="54">
        <v>6820.2</v>
      </c>
      <c r="I21" s="54">
        <v>7235.4</v>
      </c>
      <c r="J21" s="54">
        <v>7599.9</v>
      </c>
      <c r="K21" s="54">
        <v>7946.7</v>
      </c>
      <c r="L21" s="54">
        <v>8231.1</v>
      </c>
      <c r="M21" s="54">
        <v>8508.2999999999993</v>
      </c>
      <c r="N21" s="54">
        <v>8914.5</v>
      </c>
      <c r="O21" s="54">
        <v>9248.7000000000007</v>
      </c>
      <c r="P21" s="54">
        <v>9629.7000000000007</v>
      </c>
      <c r="Q21" s="54">
        <v>9629.7000000000007</v>
      </c>
      <c r="R21" s="54">
        <v>9821.7000000000007</v>
      </c>
      <c r="S21" s="54">
        <v>9821.7000000000007</v>
      </c>
      <c r="T21" s="54">
        <v>9821.7000000000007</v>
      </c>
      <c r="U21" s="54">
        <v>9821.7000000000007</v>
      </c>
      <c r="V21" s="54">
        <v>9821.7000000000007</v>
      </c>
      <c r="W21" s="55">
        <v>9821.7000000000007</v>
      </c>
    </row>
    <row r="22" spans="1:23" x14ac:dyDescent="0.25">
      <c r="A22" t="s">
        <v>87</v>
      </c>
      <c r="B22" s="56">
        <v>4815.6000000000004</v>
      </c>
      <c r="C22" s="56">
        <v>5015.7</v>
      </c>
      <c r="D22" s="56">
        <v>5222.1000000000004</v>
      </c>
      <c r="E22" s="56">
        <v>5289</v>
      </c>
      <c r="F22" s="56">
        <v>5504.4</v>
      </c>
      <c r="G22" s="56">
        <v>5928.9</v>
      </c>
      <c r="H22" s="56">
        <v>6370.8</v>
      </c>
      <c r="I22" s="56">
        <v>6579</v>
      </c>
      <c r="J22" s="56">
        <v>6819.9</v>
      </c>
      <c r="K22" s="56">
        <v>7067.4</v>
      </c>
      <c r="L22" s="56">
        <v>7513.8</v>
      </c>
      <c r="M22" s="56">
        <v>7814.7</v>
      </c>
      <c r="N22" s="56">
        <v>7994.7</v>
      </c>
      <c r="O22" s="56">
        <v>8186.1</v>
      </c>
      <c r="P22" s="56">
        <v>8447.1</v>
      </c>
      <c r="Q22" s="56">
        <v>8447.1</v>
      </c>
      <c r="R22" s="56">
        <v>8447.1</v>
      </c>
      <c r="S22" s="56">
        <v>8447.1</v>
      </c>
      <c r="T22" s="56">
        <v>8447.1</v>
      </c>
      <c r="U22" s="56">
        <v>8447.1</v>
      </c>
      <c r="V22" s="56">
        <v>8447.1</v>
      </c>
      <c r="W22" s="57">
        <v>8447.1</v>
      </c>
    </row>
    <row r="23" spans="1:23" x14ac:dyDescent="0.25">
      <c r="A23" t="s">
        <v>88</v>
      </c>
      <c r="B23" s="54">
        <v>4260.8999999999996</v>
      </c>
      <c r="C23" s="54">
        <v>4663.8</v>
      </c>
      <c r="D23" s="54">
        <v>4787.7</v>
      </c>
      <c r="E23" s="54">
        <v>4873.2</v>
      </c>
      <c r="F23" s="54">
        <v>5149.2</v>
      </c>
      <c r="G23" s="54">
        <v>5578.5</v>
      </c>
      <c r="H23" s="54">
        <v>5791.8</v>
      </c>
      <c r="I23" s="54">
        <v>6001.2</v>
      </c>
      <c r="J23" s="54">
        <v>6257.4</v>
      </c>
      <c r="K23" s="54">
        <v>6457.8</v>
      </c>
      <c r="L23" s="54">
        <v>6639</v>
      </c>
      <c r="M23" s="54">
        <v>6856.2</v>
      </c>
      <c r="N23" s="54">
        <v>6998.7</v>
      </c>
      <c r="O23" s="54">
        <v>7111.8</v>
      </c>
      <c r="P23" s="54">
        <v>7111.8</v>
      </c>
      <c r="Q23" s="54">
        <v>7111.8</v>
      </c>
      <c r="R23" s="54">
        <v>7111.8</v>
      </c>
      <c r="S23" s="54">
        <v>7111.8</v>
      </c>
      <c r="T23" s="54">
        <v>7111.8</v>
      </c>
      <c r="U23" s="54">
        <v>7111.8</v>
      </c>
      <c r="V23" s="54">
        <v>7111.8</v>
      </c>
      <c r="W23" s="55">
        <v>7111.8</v>
      </c>
    </row>
    <row r="24" spans="1:23" x14ac:dyDescent="0.25">
      <c r="A24" t="s">
        <v>89</v>
      </c>
      <c r="B24" s="56">
        <v>3739.8</v>
      </c>
      <c r="C24" s="56">
        <v>4143</v>
      </c>
      <c r="D24" s="56">
        <v>4250.7</v>
      </c>
      <c r="E24" s="56">
        <v>4479.6000000000004</v>
      </c>
      <c r="F24" s="56">
        <v>4749.8999999999996</v>
      </c>
      <c r="G24" s="56">
        <v>5148.3</v>
      </c>
      <c r="H24" s="56">
        <v>5334.3</v>
      </c>
      <c r="I24" s="56">
        <v>5595.3</v>
      </c>
      <c r="J24" s="56">
        <v>5850.9</v>
      </c>
      <c r="K24" s="56">
        <v>6052.2</v>
      </c>
      <c r="L24" s="56">
        <v>6237.6</v>
      </c>
      <c r="M24" s="56">
        <v>6462.9</v>
      </c>
      <c r="N24" s="56">
        <v>6462.9</v>
      </c>
      <c r="O24" s="56">
        <v>6462.9</v>
      </c>
      <c r="P24" s="56">
        <v>6462.9</v>
      </c>
      <c r="Q24" s="56">
        <v>6462.9</v>
      </c>
      <c r="R24" s="56">
        <v>6462.9</v>
      </c>
      <c r="S24" s="56">
        <v>6462.9</v>
      </c>
      <c r="T24" s="56">
        <v>6462.9</v>
      </c>
      <c r="U24" s="56">
        <v>6462.9</v>
      </c>
      <c r="V24" s="56">
        <v>6462.9</v>
      </c>
      <c r="W24" s="57">
        <v>6462.9</v>
      </c>
    </row>
    <row r="26" spans="1:23" x14ac:dyDescent="0.25">
      <c r="B26" s="3" t="s">
        <v>51</v>
      </c>
      <c r="C26" s="3" t="s">
        <v>52</v>
      </c>
      <c r="D26" s="3" t="s">
        <v>53</v>
      </c>
      <c r="E26" s="3" t="s">
        <v>54</v>
      </c>
      <c r="F26" s="3" t="s">
        <v>55</v>
      </c>
      <c r="G26" s="3" t="s">
        <v>56</v>
      </c>
      <c r="H26" s="3" t="s">
        <v>57</v>
      </c>
      <c r="I26" s="3" t="s">
        <v>58</v>
      </c>
      <c r="J26" s="3" t="s">
        <v>59</v>
      </c>
      <c r="K26" s="3" t="s">
        <v>60</v>
      </c>
      <c r="L26" s="3" t="s">
        <v>61</v>
      </c>
      <c r="M26" s="3" t="s">
        <v>62</v>
      </c>
      <c r="N26" s="3" t="s">
        <v>63</v>
      </c>
      <c r="O26" s="3" t="s">
        <v>64</v>
      </c>
      <c r="P26" s="3" t="s">
        <v>65</v>
      </c>
      <c r="Q26" s="3" t="s">
        <v>66</v>
      </c>
      <c r="R26" s="3" t="s">
        <v>67</v>
      </c>
      <c r="S26" s="3" t="s">
        <v>68</v>
      </c>
      <c r="T26" s="3" t="s">
        <v>69</v>
      </c>
      <c r="U26" s="3" t="s">
        <v>70</v>
      </c>
      <c r="V26" s="3" t="s">
        <v>71</v>
      </c>
      <c r="W26" s="3" t="s">
        <v>72</v>
      </c>
    </row>
    <row r="27" spans="1:23" x14ac:dyDescent="0.25">
      <c r="A27" t="s">
        <v>90</v>
      </c>
      <c r="B27" s="9">
        <v>0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56">
        <v>6370.5</v>
      </c>
      <c r="I27" s="56">
        <v>6514.8</v>
      </c>
      <c r="J27" s="56">
        <v>6696.6</v>
      </c>
      <c r="K27" s="56">
        <v>6910.5</v>
      </c>
      <c r="L27" s="56">
        <v>7127.1</v>
      </c>
      <c r="M27" s="56">
        <v>7472.1</v>
      </c>
      <c r="N27" s="56">
        <v>7765.2</v>
      </c>
      <c r="O27" s="56">
        <v>8072.7</v>
      </c>
      <c r="P27" s="56">
        <v>8544</v>
      </c>
      <c r="Q27" s="56">
        <v>8544</v>
      </c>
      <c r="R27" s="56">
        <v>8970.2999999999993</v>
      </c>
      <c r="S27" s="56">
        <v>8970.2999999999993</v>
      </c>
      <c r="T27" s="56">
        <v>9419.4</v>
      </c>
      <c r="U27" s="56">
        <v>9419.4</v>
      </c>
      <c r="V27" s="56">
        <v>9891.2999999999993</v>
      </c>
      <c r="W27" s="57">
        <v>9891.2999999999993</v>
      </c>
    </row>
    <row r="28" spans="1:23" x14ac:dyDescent="0.25">
      <c r="A28" t="s">
        <v>91</v>
      </c>
      <c r="B28" s="9">
        <v>0</v>
      </c>
      <c r="C28" s="9">
        <v>0</v>
      </c>
      <c r="D28" s="9">
        <v>0</v>
      </c>
      <c r="E28" s="9">
        <v>0</v>
      </c>
      <c r="F28" s="9">
        <v>0</v>
      </c>
      <c r="G28" s="54">
        <v>5214.8999999999996</v>
      </c>
      <c r="H28" s="54">
        <v>5445.6</v>
      </c>
      <c r="I28" s="54">
        <v>5588.4</v>
      </c>
      <c r="J28" s="54">
        <v>5759.4</v>
      </c>
      <c r="K28" s="54">
        <v>5944.5</v>
      </c>
      <c r="L28" s="54">
        <v>6279.3</v>
      </c>
      <c r="M28" s="54">
        <v>6449.1</v>
      </c>
      <c r="N28" s="54">
        <v>6737.4</v>
      </c>
      <c r="O28" s="54">
        <v>6897.3</v>
      </c>
      <c r="P28" s="54">
        <v>7291.2</v>
      </c>
      <c r="Q28" s="54">
        <v>7291.2</v>
      </c>
      <c r="R28" s="54">
        <v>7437.3</v>
      </c>
      <c r="S28" s="54">
        <v>7437.3</v>
      </c>
      <c r="T28" s="54">
        <v>7437.3</v>
      </c>
      <c r="U28" s="54">
        <v>7437.3</v>
      </c>
      <c r="V28" s="54">
        <v>7437.3</v>
      </c>
      <c r="W28" s="55">
        <v>7437.3</v>
      </c>
    </row>
    <row r="29" spans="1:23" x14ac:dyDescent="0.25">
      <c r="A29" t="s">
        <v>92</v>
      </c>
      <c r="B29" s="56">
        <v>3624.9</v>
      </c>
      <c r="C29" s="56">
        <v>3956.4</v>
      </c>
      <c r="D29" s="56">
        <v>4108.2</v>
      </c>
      <c r="E29" s="56">
        <v>4308.3</v>
      </c>
      <c r="F29" s="56">
        <v>4465.5</v>
      </c>
      <c r="G29" s="56">
        <v>4734.6000000000004</v>
      </c>
      <c r="H29" s="56">
        <v>4886.3999999999996</v>
      </c>
      <c r="I29" s="56">
        <v>5155.2</v>
      </c>
      <c r="J29" s="56">
        <v>5379.3</v>
      </c>
      <c r="K29" s="56">
        <v>5532.3</v>
      </c>
      <c r="L29" s="56">
        <v>5694.9</v>
      </c>
      <c r="M29" s="56">
        <v>5757.9</v>
      </c>
      <c r="N29" s="56">
        <v>5969.7</v>
      </c>
      <c r="O29" s="56">
        <v>6083.1</v>
      </c>
      <c r="P29" s="56">
        <v>6515.7</v>
      </c>
      <c r="Q29" s="56">
        <v>6515.7</v>
      </c>
      <c r="R29" s="56">
        <v>6515.7</v>
      </c>
      <c r="S29" s="56">
        <v>6515.7</v>
      </c>
      <c r="T29" s="56">
        <v>6515.7</v>
      </c>
      <c r="U29" s="56">
        <v>6515.7</v>
      </c>
      <c r="V29" s="56">
        <v>6515.7</v>
      </c>
      <c r="W29" s="57">
        <v>6515.7</v>
      </c>
    </row>
    <row r="30" spans="1:23" x14ac:dyDescent="0.25">
      <c r="A30" t="s">
        <v>93</v>
      </c>
      <c r="B30" s="54">
        <v>3135.6</v>
      </c>
      <c r="C30" s="54">
        <v>3450.6</v>
      </c>
      <c r="D30" s="54">
        <v>3603</v>
      </c>
      <c r="E30" s="54">
        <v>3750.9</v>
      </c>
      <c r="F30" s="54">
        <v>3904.8</v>
      </c>
      <c r="G30" s="54">
        <v>4252.5</v>
      </c>
      <c r="H30" s="54">
        <v>4387.8</v>
      </c>
      <c r="I30" s="54">
        <v>4649.7</v>
      </c>
      <c r="J30" s="54">
        <v>4729.8</v>
      </c>
      <c r="K30" s="54">
        <v>4788</v>
      </c>
      <c r="L30" s="54">
        <v>4856.3999999999996</v>
      </c>
      <c r="M30" s="54">
        <v>4856.3999999999996</v>
      </c>
      <c r="N30" s="54">
        <v>4856.3999999999996</v>
      </c>
      <c r="O30" s="54">
        <v>4856.3999999999996</v>
      </c>
      <c r="P30" s="54">
        <v>4856.3999999999996</v>
      </c>
      <c r="Q30" s="54">
        <v>4856.3999999999996</v>
      </c>
      <c r="R30" s="54">
        <v>4856.3999999999996</v>
      </c>
      <c r="S30" s="54">
        <v>4856.3999999999996</v>
      </c>
      <c r="T30" s="54">
        <v>4856.3999999999996</v>
      </c>
      <c r="U30" s="54">
        <v>4856.3999999999996</v>
      </c>
      <c r="V30" s="54">
        <v>4856.3999999999996</v>
      </c>
      <c r="W30" s="55">
        <v>4856.3999999999996</v>
      </c>
    </row>
    <row r="31" spans="1:23" x14ac:dyDescent="0.25">
      <c r="A31" t="s">
        <v>94</v>
      </c>
      <c r="B31" s="56">
        <v>2872.2</v>
      </c>
      <c r="C31" s="56">
        <v>3065.7</v>
      </c>
      <c r="D31" s="56">
        <v>3214.2</v>
      </c>
      <c r="E31" s="56">
        <v>3365.7</v>
      </c>
      <c r="F31" s="56">
        <v>3601.8</v>
      </c>
      <c r="G31" s="56">
        <v>3848.7</v>
      </c>
      <c r="H31" s="56">
        <v>4052.1</v>
      </c>
      <c r="I31" s="56">
        <v>4076.4</v>
      </c>
      <c r="J31" s="56">
        <v>4076.4</v>
      </c>
      <c r="K31" s="56">
        <v>4076.4</v>
      </c>
      <c r="L31" s="56">
        <v>4076.4</v>
      </c>
      <c r="M31" s="56">
        <v>4076.4</v>
      </c>
      <c r="N31" s="56">
        <v>4076.4</v>
      </c>
      <c r="O31" s="56">
        <v>4076.4</v>
      </c>
      <c r="P31" s="56">
        <v>4076.4</v>
      </c>
      <c r="Q31" s="56">
        <v>4076.4</v>
      </c>
      <c r="R31" s="56">
        <v>4076.4</v>
      </c>
      <c r="S31" s="56">
        <v>4076.4</v>
      </c>
      <c r="T31" s="56">
        <v>4076.4</v>
      </c>
      <c r="U31" s="56">
        <v>4076.4</v>
      </c>
      <c r="V31" s="56">
        <v>4076.4</v>
      </c>
      <c r="W31" s="57">
        <v>4076.4</v>
      </c>
    </row>
    <row r="32" spans="1:23" x14ac:dyDescent="0.25">
      <c r="A32" t="s">
        <v>95</v>
      </c>
      <c r="B32" s="54">
        <v>2633.7</v>
      </c>
      <c r="C32" s="54">
        <v>2768.4</v>
      </c>
      <c r="D32" s="54">
        <v>2918.4</v>
      </c>
      <c r="E32" s="54">
        <v>3066.3</v>
      </c>
      <c r="F32" s="54">
        <v>3197.4</v>
      </c>
      <c r="G32" s="54">
        <v>3197.4</v>
      </c>
      <c r="H32" s="54">
        <v>3197.4</v>
      </c>
      <c r="I32" s="54">
        <v>3197.4</v>
      </c>
      <c r="J32" s="54">
        <v>3197.4</v>
      </c>
      <c r="K32" s="54">
        <v>3197.4</v>
      </c>
      <c r="L32" s="54">
        <v>3197.4</v>
      </c>
      <c r="M32" s="54">
        <v>3197.4</v>
      </c>
      <c r="N32" s="54">
        <v>3197.4</v>
      </c>
      <c r="O32" s="54">
        <v>3197.4</v>
      </c>
      <c r="P32" s="54">
        <v>3197.4</v>
      </c>
      <c r="Q32" s="54">
        <v>3197.4</v>
      </c>
      <c r="R32" s="54">
        <v>3197.4</v>
      </c>
      <c r="S32" s="54">
        <v>3197.4</v>
      </c>
      <c r="T32" s="54">
        <v>3197.4</v>
      </c>
      <c r="U32" s="54">
        <v>3197.4</v>
      </c>
      <c r="V32" s="54">
        <v>3197.4</v>
      </c>
      <c r="W32" s="55">
        <v>3197.4</v>
      </c>
    </row>
    <row r="33" spans="1:23" x14ac:dyDescent="0.25">
      <c r="A33" t="s">
        <v>96</v>
      </c>
      <c r="B33" s="52">
        <v>2377.5</v>
      </c>
      <c r="C33" s="52">
        <v>2526.9</v>
      </c>
      <c r="D33" s="52">
        <v>2680.2</v>
      </c>
      <c r="E33" s="52">
        <v>2680.2</v>
      </c>
      <c r="F33" s="52">
        <v>2680.2</v>
      </c>
      <c r="G33" s="52">
        <v>2680.2</v>
      </c>
      <c r="H33" s="52">
        <v>2680.2</v>
      </c>
      <c r="I33" s="52">
        <v>2680.2</v>
      </c>
      <c r="J33" s="52">
        <v>2680.2</v>
      </c>
      <c r="K33" s="52">
        <v>2680.2</v>
      </c>
      <c r="L33" s="52">
        <v>2680.2</v>
      </c>
      <c r="M33" s="52">
        <v>2680.2</v>
      </c>
      <c r="N33" s="52">
        <v>2680.2</v>
      </c>
      <c r="O33" s="52">
        <v>2680.2</v>
      </c>
      <c r="P33" s="52">
        <v>2680.2</v>
      </c>
      <c r="Q33" s="52">
        <v>2680.2</v>
      </c>
      <c r="R33" s="52">
        <v>2680.2</v>
      </c>
      <c r="S33" s="52">
        <v>2680.2</v>
      </c>
      <c r="T33" s="52">
        <v>2680.2</v>
      </c>
      <c r="U33" s="52">
        <v>2680.2</v>
      </c>
      <c r="V33" s="52">
        <v>2680.2</v>
      </c>
      <c r="W33" s="53">
        <v>2680.2</v>
      </c>
    </row>
    <row r="34" spans="1:23" x14ac:dyDescent="0.25">
      <c r="A34" t="s">
        <v>97</v>
      </c>
      <c r="B34" s="54">
        <v>2261.1</v>
      </c>
      <c r="C34" s="54">
        <v>2261.1</v>
      </c>
      <c r="D34" s="54">
        <v>2261.1</v>
      </c>
      <c r="E34" s="54">
        <v>2261.1</v>
      </c>
      <c r="F34" s="54">
        <v>2261.1</v>
      </c>
      <c r="G34" s="54">
        <v>2261.1</v>
      </c>
      <c r="H34" s="54">
        <v>2261.1</v>
      </c>
      <c r="I34" s="54">
        <v>2261.1</v>
      </c>
      <c r="J34" s="54">
        <v>2261.1</v>
      </c>
      <c r="K34" s="54">
        <v>2261.1</v>
      </c>
      <c r="L34" s="54">
        <v>2261.1</v>
      </c>
      <c r="M34" s="54">
        <v>2261.1</v>
      </c>
      <c r="N34" s="54">
        <v>2261.1</v>
      </c>
      <c r="O34" s="54">
        <v>2261.1</v>
      </c>
      <c r="P34" s="54">
        <v>2261.1</v>
      </c>
      <c r="Q34" s="54">
        <v>2261.1</v>
      </c>
      <c r="R34" s="54">
        <v>2261.1</v>
      </c>
      <c r="S34" s="54">
        <v>2261.1</v>
      </c>
      <c r="T34" s="54">
        <v>2261.1</v>
      </c>
      <c r="U34" s="54">
        <v>2261.1</v>
      </c>
      <c r="V34" s="54">
        <v>2261.1</v>
      </c>
      <c r="W34" s="55">
        <v>2261.1</v>
      </c>
    </row>
    <row r="35" spans="1:23" x14ac:dyDescent="0.25">
      <c r="A35" t="s">
        <v>98</v>
      </c>
      <c r="B35" s="52">
        <v>2017.2</v>
      </c>
      <c r="C35" s="52">
        <v>2017.2</v>
      </c>
      <c r="D35" s="52">
        <v>2017.2</v>
      </c>
      <c r="E35" s="52">
        <v>2017.2</v>
      </c>
      <c r="F35" s="52">
        <v>2017.2</v>
      </c>
      <c r="G35" s="52">
        <v>2017.2</v>
      </c>
      <c r="H35" s="52">
        <v>2017.2</v>
      </c>
      <c r="I35" s="52">
        <v>2017.2</v>
      </c>
      <c r="J35" s="52">
        <v>2017.2</v>
      </c>
      <c r="K35" s="52">
        <v>2017.2</v>
      </c>
      <c r="L35" s="52">
        <v>2017.2</v>
      </c>
      <c r="M35" s="52">
        <v>2017.2</v>
      </c>
      <c r="N35" s="52">
        <v>2017.2</v>
      </c>
      <c r="O35" s="52">
        <v>2017.2</v>
      </c>
      <c r="P35" s="52">
        <v>2017.2</v>
      </c>
      <c r="Q35" s="52">
        <v>2017.2</v>
      </c>
      <c r="R35" s="52">
        <v>2017.2</v>
      </c>
      <c r="S35" s="52">
        <v>2017.2</v>
      </c>
      <c r="T35" s="52">
        <v>2017.2</v>
      </c>
      <c r="U35" s="52">
        <v>2017.2</v>
      </c>
      <c r="V35" s="52">
        <v>2017.2</v>
      </c>
      <c r="W35" s="53">
        <v>2017.2</v>
      </c>
    </row>
  </sheetData>
  <mergeCells count="1">
    <mergeCell ref="B1:W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5" tint="0.59999389629810485"/>
  </sheetPr>
  <dimension ref="A1:C28"/>
  <sheetViews>
    <sheetView workbookViewId="0">
      <selection activeCell="C2" sqref="C2:C28"/>
    </sheetView>
  </sheetViews>
  <sheetFormatPr defaultRowHeight="15" x14ac:dyDescent="0.25"/>
  <cols>
    <col min="2" max="2" width="24.140625" style="1" bestFit="1" customWidth="1"/>
    <col min="3" max="3" width="21" style="1" bestFit="1" customWidth="1"/>
  </cols>
  <sheetData>
    <row r="1" spans="1:3" x14ac:dyDescent="0.25">
      <c r="B1" s="1" t="s">
        <v>101</v>
      </c>
      <c r="C1" s="1" t="s">
        <v>102</v>
      </c>
    </row>
    <row r="2" spans="1:3" x14ac:dyDescent="0.25">
      <c r="A2" t="s">
        <v>73</v>
      </c>
      <c r="B2" s="2">
        <f>'Non-Locality BAH 2024'!B2/30</f>
        <v>74.83</v>
      </c>
      <c r="C2" s="2">
        <f>'Non-Locality BAH 2024'!C2/30</f>
        <v>92.08</v>
      </c>
    </row>
    <row r="3" spans="1:3" x14ac:dyDescent="0.25">
      <c r="A3" t="s">
        <v>74</v>
      </c>
      <c r="B3" s="2">
        <f>'Non-Locality BAH 2024'!B3/30</f>
        <v>74.83</v>
      </c>
      <c r="C3" s="2">
        <f>'Non-Locality BAH 2024'!C3/30</f>
        <v>92.08</v>
      </c>
    </row>
    <row r="4" spans="1:3" x14ac:dyDescent="0.25">
      <c r="A4" t="s">
        <v>75</v>
      </c>
      <c r="B4" s="2">
        <f>'Non-Locality BAH 2024'!B4/30</f>
        <v>74.83</v>
      </c>
      <c r="C4" s="2">
        <f>'Non-Locality BAH 2024'!C4/30</f>
        <v>92.08</v>
      </c>
    </row>
    <row r="5" spans="1:3" x14ac:dyDescent="0.25">
      <c r="A5" t="s">
        <v>76</v>
      </c>
      <c r="B5" s="2">
        <f>'Non-Locality BAH 2024'!B5/30</f>
        <v>74.83</v>
      </c>
      <c r="C5" s="2">
        <f>'Non-Locality BAH 2024'!C5/30</f>
        <v>92.08</v>
      </c>
    </row>
    <row r="6" spans="1:3" x14ac:dyDescent="0.25">
      <c r="A6" t="s">
        <v>77</v>
      </c>
      <c r="B6" s="2">
        <f>'Non-Locality BAH 2024'!B6/30</f>
        <v>68.61999999999999</v>
      </c>
      <c r="C6" s="2">
        <f>'Non-Locality BAH 2024'!C6/30</f>
        <v>82.88000000000001</v>
      </c>
    </row>
    <row r="7" spans="1:3" x14ac:dyDescent="0.25">
      <c r="A7" t="s">
        <v>78</v>
      </c>
      <c r="B7" s="2">
        <f>'Non-Locality BAH 2024'!B7/30</f>
        <v>66.08</v>
      </c>
      <c r="C7" s="2">
        <f>'Non-Locality BAH 2024'!C7/30</f>
        <v>79.89</v>
      </c>
    </row>
    <row r="8" spans="1:3" x14ac:dyDescent="0.25">
      <c r="A8" t="s">
        <v>13</v>
      </c>
      <c r="B8" s="2">
        <f>'Non-Locality BAH 2024'!B8/30</f>
        <v>61.22</v>
      </c>
      <c r="C8" s="2">
        <f>'Non-Locality BAH 2024'!C8/30</f>
        <v>70.410000000000011</v>
      </c>
    </row>
    <row r="9" spans="1:3" x14ac:dyDescent="0.25">
      <c r="A9" t="s">
        <v>79</v>
      </c>
      <c r="B9" s="2">
        <f>'Non-Locality BAH 2024'!B9/30</f>
        <v>49.1</v>
      </c>
      <c r="C9" s="2">
        <f>'Non-Locality BAH 2024'!C9/30</f>
        <v>58.26</v>
      </c>
    </row>
    <row r="10" spans="1:3" x14ac:dyDescent="0.25">
      <c r="A10" t="s">
        <v>80</v>
      </c>
      <c r="B10" s="2">
        <f>'Non-Locality BAH 2024'!B10/30</f>
        <v>38.89</v>
      </c>
      <c r="C10" s="2">
        <f>'Non-Locality BAH 2024'!C10/30</f>
        <v>49.71</v>
      </c>
    </row>
    <row r="11" spans="1:3" x14ac:dyDescent="0.25">
      <c r="A11" t="s">
        <v>81</v>
      </c>
      <c r="B11" s="2">
        <f>'Non-Locality BAH 2024'!B11/30</f>
        <v>33.39</v>
      </c>
      <c r="C11" s="2">
        <f>'Non-Locality BAH 2024'!C11/30</f>
        <v>44.5</v>
      </c>
    </row>
    <row r="12" spans="1:3" x14ac:dyDescent="0.25">
      <c r="A12" t="s">
        <v>82</v>
      </c>
      <c r="B12" s="2">
        <f>'Non-Locality BAH 2024'!B12/30</f>
        <v>52.99</v>
      </c>
      <c r="C12" s="2">
        <f>'Non-Locality BAH 2024'!C12/30</f>
        <v>62.61</v>
      </c>
    </row>
    <row r="13" spans="1:3" x14ac:dyDescent="0.25">
      <c r="A13" t="s">
        <v>83</v>
      </c>
      <c r="B13" s="2">
        <f>'Non-Locality BAH 2024'!B13/30</f>
        <v>45.059999999999995</v>
      </c>
      <c r="C13" s="2">
        <f>'Non-Locality BAH 2024'!C13/30</f>
        <v>56.51</v>
      </c>
    </row>
    <row r="14" spans="1:3" x14ac:dyDescent="0.25">
      <c r="A14" t="s">
        <v>84</v>
      </c>
      <c r="B14" s="2">
        <f>'Non-Locality BAH 2024'!B14/30</f>
        <v>39.190000000000005</v>
      </c>
      <c r="C14" s="2">
        <f>'Non-Locality BAH 2024'!C14/30</f>
        <v>52.230000000000004</v>
      </c>
    </row>
    <row r="15" spans="1:3" x14ac:dyDescent="0.25">
      <c r="A15" t="s">
        <v>85</v>
      </c>
      <c r="B15" s="2">
        <f>'Non-Locality BAH 2024'!B15/30</f>
        <v>62.230000000000004</v>
      </c>
      <c r="C15" s="2">
        <f>'Non-Locality BAH 2024'!C15/30</f>
        <v>68</v>
      </c>
    </row>
    <row r="16" spans="1:3" x14ac:dyDescent="0.25">
      <c r="A16" t="s">
        <v>86</v>
      </c>
      <c r="B16" s="2">
        <f>'Non-Locality BAH 2024'!B16/30</f>
        <v>55.25</v>
      </c>
      <c r="C16" s="2">
        <f>'Non-Locality BAH 2024'!C16/30</f>
        <v>62.34</v>
      </c>
    </row>
    <row r="17" spans="1:3" x14ac:dyDescent="0.25">
      <c r="A17" t="s">
        <v>87</v>
      </c>
      <c r="B17" s="2">
        <f>'Non-Locality BAH 2024'!B17/30</f>
        <v>46.45</v>
      </c>
      <c r="C17" s="2">
        <f>'Non-Locality BAH 2024'!C17/30</f>
        <v>57.14</v>
      </c>
    </row>
    <row r="18" spans="1:3" x14ac:dyDescent="0.25">
      <c r="A18" t="s">
        <v>88</v>
      </c>
      <c r="B18" s="2">
        <f>'Non-Locality BAH 2024'!B18/30</f>
        <v>41.230000000000004</v>
      </c>
      <c r="C18" s="2">
        <f>'Non-Locality BAH 2024'!C18/30</f>
        <v>52.5</v>
      </c>
    </row>
    <row r="19" spans="1:3" x14ac:dyDescent="0.25">
      <c r="A19" t="s">
        <v>89</v>
      </c>
      <c r="B19" s="2">
        <f>'Non-Locality BAH 2024'!B19/30</f>
        <v>34.57</v>
      </c>
      <c r="C19" s="2">
        <f>'Non-Locality BAH 2024'!C19/30</f>
        <v>45.45</v>
      </c>
    </row>
    <row r="20" spans="1:3" x14ac:dyDescent="0.25">
      <c r="A20" t="s">
        <v>90</v>
      </c>
      <c r="B20" s="2">
        <f>'Non-Locality BAH 2024'!B20/30</f>
        <v>45.35</v>
      </c>
      <c r="C20" s="2">
        <f>'Non-Locality BAH 2024'!C20/30</f>
        <v>59.82</v>
      </c>
    </row>
    <row r="21" spans="1:3" x14ac:dyDescent="0.25">
      <c r="A21" t="s">
        <v>91</v>
      </c>
      <c r="B21" s="2">
        <f>'Non-Locality BAH 2024'!B21/30</f>
        <v>41.690000000000005</v>
      </c>
      <c r="C21" s="2">
        <f>'Non-Locality BAH 2024'!C21/30</f>
        <v>55.169999999999995</v>
      </c>
    </row>
    <row r="22" spans="1:3" x14ac:dyDescent="0.25">
      <c r="A22" t="s">
        <v>92</v>
      </c>
      <c r="B22" s="2">
        <f>'Non-Locality BAH 2024'!B22/30</f>
        <v>38.4</v>
      </c>
      <c r="C22" s="2">
        <f>'Non-Locality BAH 2024'!C22/30</f>
        <v>51.190000000000005</v>
      </c>
    </row>
    <row r="23" spans="1:3" x14ac:dyDescent="0.25">
      <c r="A23" t="s">
        <v>93</v>
      </c>
      <c r="B23" s="2">
        <f>'Non-Locality BAH 2024'!B23/30</f>
        <v>35.49</v>
      </c>
      <c r="C23" s="2">
        <f>'Non-Locality BAH 2024'!C23/30</f>
        <v>47.309999999999995</v>
      </c>
    </row>
    <row r="24" spans="1:3" x14ac:dyDescent="0.25">
      <c r="A24" t="s">
        <v>94</v>
      </c>
      <c r="B24" s="2">
        <f>'Non-Locality BAH 2024'!B24/30</f>
        <v>31.94</v>
      </c>
      <c r="C24" s="2">
        <f>'Non-Locality BAH 2024'!C24/30</f>
        <v>42.580000000000005</v>
      </c>
    </row>
    <row r="25" spans="1:3" x14ac:dyDescent="0.25">
      <c r="A25" t="s">
        <v>95</v>
      </c>
      <c r="B25" s="2">
        <f>'Non-Locality BAH 2024'!B25/30</f>
        <v>27.779999999999998</v>
      </c>
      <c r="C25" s="2">
        <f>'Non-Locality BAH 2024'!C25/30</f>
        <v>37</v>
      </c>
    </row>
    <row r="26" spans="1:3" x14ac:dyDescent="0.25">
      <c r="A26" t="s">
        <v>96</v>
      </c>
      <c r="B26" s="2">
        <f>'Non-Locality BAH 2024'!B26/30</f>
        <v>25.81</v>
      </c>
      <c r="C26" s="2">
        <f>'Non-Locality BAH 2024'!C26/30</f>
        <v>34.4</v>
      </c>
    </row>
    <row r="27" spans="1:3" x14ac:dyDescent="0.25">
      <c r="A27" t="s">
        <v>97</v>
      </c>
      <c r="B27" s="2">
        <f>'Non-Locality BAH 2024'!B27/30</f>
        <v>24.62</v>
      </c>
      <c r="C27" s="2">
        <f>'Non-Locality BAH 2024'!C27/30</f>
        <v>32.79</v>
      </c>
    </row>
    <row r="28" spans="1:3" x14ac:dyDescent="0.25">
      <c r="A28" t="s">
        <v>98</v>
      </c>
      <c r="B28" s="2">
        <f>'Non-Locality BAH 2024'!B28/30</f>
        <v>24.62</v>
      </c>
      <c r="C28" s="2">
        <f>'Non-Locality BAH 2024'!C28/30</f>
        <v>32.79</v>
      </c>
    </row>
  </sheetData>
  <sheetProtection algorithmName="SHA-512" hashValue="VjbSdPxQuvsdDUOcZ70hdSEP+IZWwMc2ZdM88LodwG9sHhLKBGJGIRHIX4YIrGfhsHzLHuUJrJFsvSzPKxuaeg==" saltValue="2mONop4e8YEIiPjg0Vi+ZQ==" spinCount="100000"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9" tint="0.59999389629810485"/>
  </sheetPr>
  <dimension ref="A1:C28"/>
  <sheetViews>
    <sheetView workbookViewId="0">
      <selection activeCell="E44" sqref="E44"/>
    </sheetView>
  </sheetViews>
  <sheetFormatPr defaultRowHeight="15" x14ac:dyDescent="0.25"/>
  <cols>
    <col min="2" max="2" width="24.140625" style="1" bestFit="1" customWidth="1"/>
    <col min="3" max="3" width="21" style="1" bestFit="1" customWidth="1"/>
  </cols>
  <sheetData>
    <row r="1" spans="1:3" x14ac:dyDescent="0.25">
      <c r="B1" s="1" t="s">
        <v>101</v>
      </c>
      <c r="C1" s="1" t="s">
        <v>102</v>
      </c>
    </row>
    <row r="2" spans="1:3" x14ac:dyDescent="0.25">
      <c r="A2" t="s">
        <v>73</v>
      </c>
      <c r="B2" s="2">
        <v>2244.9</v>
      </c>
      <c r="C2" s="2">
        <v>2762.4</v>
      </c>
    </row>
    <row r="3" spans="1:3" x14ac:dyDescent="0.25">
      <c r="A3" t="s">
        <v>74</v>
      </c>
      <c r="B3" s="2">
        <v>2244.9</v>
      </c>
      <c r="C3" s="2">
        <v>2762.4</v>
      </c>
    </row>
    <row r="4" spans="1:3" x14ac:dyDescent="0.25">
      <c r="A4" t="s">
        <v>75</v>
      </c>
      <c r="B4" s="2">
        <v>2244.9</v>
      </c>
      <c r="C4" s="2">
        <v>2762.4</v>
      </c>
    </row>
    <row r="5" spans="1:3" x14ac:dyDescent="0.25">
      <c r="A5" t="s">
        <v>76</v>
      </c>
      <c r="B5" s="2">
        <v>2244.9</v>
      </c>
      <c r="C5" s="2">
        <v>2762.4</v>
      </c>
    </row>
    <row r="6" spans="1:3" x14ac:dyDescent="0.25">
      <c r="A6" t="s">
        <v>77</v>
      </c>
      <c r="B6" s="2">
        <v>2058.6</v>
      </c>
      <c r="C6" s="2">
        <v>2486.4</v>
      </c>
    </row>
    <row r="7" spans="1:3" x14ac:dyDescent="0.25">
      <c r="A7" t="s">
        <v>78</v>
      </c>
      <c r="B7" s="2">
        <v>1982.4</v>
      </c>
      <c r="C7" s="2">
        <v>2396.6999999999998</v>
      </c>
    </row>
    <row r="8" spans="1:3" x14ac:dyDescent="0.25">
      <c r="A8" t="s">
        <v>13</v>
      </c>
      <c r="B8" s="2">
        <v>1836.6</v>
      </c>
      <c r="C8" s="2">
        <v>2112.3000000000002</v>
      </c>
    </row>
    <row r="9" spans="1:3" x14ac:dyDescent="0.25">
      <c r="A9" t="s">
        <v>79</v>
      </c>
      <c r="B9" s="2">
        <v>1473</v>
      </c>
      <c r="C9" s="2">
        <v>1747.8</v>
      </c>
    </row>
    <row r="10" spans="1:3" x14ac:dyDescent="0.25">
      <c r="A10" t="s">
        <v>80</v>
      </c>
      <c r="B10" s="2">
        <v>1166.7</v>
      </c>
      <c r="C10" s="2">
        <v>1491.3</v>
      </c>
    </row>
    <row r="11" spans="1:3" x14ac:dyDescent="0.25">
      <c r="A11" t="s">
        <v>81</v>
      </c>
      <c r="B11" s="2">
        <v>1001.7</v>
      </c>
      <c r="C11" s="2">
        <v>1335</v>
      </c>
    </row>
    <row r="12" spans="1:3" x14ac:dyDescent="0.25">
      <c r="A12" t="s">
        <v>82</v>
      </c>
      <c r="B12" s="2">
        <v>1589.7</v>
      </c>
      <c r="C12" s="1">
        <v>1878.3</v>
      </c>
    </row>
    <row r="13" spans="1:3" x14ac:dyDescent="0.25">
      <c r="A13" t="s">
        <v>83</v>
      </c>
      <c r="B13" s="2">
        <v>1351.8</v>
      </c>
      <c r="C13" s="1">
        <v>1695.3</v>
      </c>
    </row>
    <row r="14" spans="1:3" x14ac:dyDescent="0.25">
      <c r="A14" t="s">
        <v>84</v>
      </c>
      <c r="B14" s="2">
        <v>1175.7</v>
      </c>
      <c r="C14" s="1">
        <v>1566.9</v>
      </c>
    </row>
    <row r="15" spans="1:3" x14ac:dyDescent="0.25">
      <c r="A15" t="s">
        <v>85</v>
      </c>
      <c r="B15" s="2">
        <v>1866.9</v>
      </c>
      <c r="C15" s="1">
        <v>2040</v>
      </c>
    </row>
    <row r="16" spans="1:3" x14ac:dyDescent="0.25">
      <c r="A16" t="s">
        <v>86</v>
      </c>
      <c r="B16" s="2">
        <v>1657.5</v>
      </c>
      <c r="C16" s="2">
        <v>1870.2</v>
      </c>
    </row>
    <row r="17" spans="1:3" x14ac:dyDescent="0.25">
      <c r="A17" t="s">
        <v>87</v>
      </c>
      <c r="B17" s="2">
        <v>1393.5</v>
      </c>
      <c r="C17" s="2">
        <v>1714.2</v>
      </c>
    </row>
    <row r="18" spans="1:3" x14ac:dyDescent="0.25">
      <c r="A18" t="s">
        <v>88</v>
      </c>
      <c r="B18" s="2">
        <v>1236.9000000000001</v>
      </c>
      <c r="C18" s="2">
        <v>1575</v>
      </c>
    </row>
    <row r="19" spans="1:3" x14ac:dyDescent="0.25">
      <c r="A19" t="s">
        <v>89</v>
      </c>
      <c r="B19" s="2">
        <v>1037.0999999999999</v>
      </c>
      <c r="C19" s="2">
        <v>1363.5</v>
      </c>
    </row>
    <row r="20" spans="1:3" x14ac:dyDescent="0.25">
      <c r="A20" t="s">
        <v>90</v>
      </c>
      <c r="B20" s="2">
        <v>1360.5</v>
      </c>
      <c r="C20" s="2">
        <v>1794.6</v>
      </c>
    </row>
    <row r="21" spans="1:3" x14ac:dyDescent="0.25">
      <c r="A21" t="s">
        <v>91</v>
      </c>
      <c r="B21" s="2">
        <v>1250.7</v>
      </c>
      <c r="C21" s="2">
        <v>1655.1</v>
      </c>
    </row>
    <row r="22" spans="1:3" x14ac:dyDescent="0.25">
      <c r="A22" t="s">
        <v>92</v>
      </c>
      <c r="B22" s="2">
        <v>1152</v>
      </c>
      <c r="C22" s="2">
        <v>1535.7</v>
      </c>
    </row>
    <row r="23" spans="1:3" x14ac:dyDescent="0.25">
      <c r="A23" t="s">
        <v>93</v>
      </c>
      <c r="B23" s="2">
        <v>1064.7</v>
      </c>
      <c r="C23" s="2">
        <v>1419.3</v>
      </c>
    </row>
    <row r="24" spans="1:3" x14ac:dyDescent="0.25">
      <c r="A24" t="s">
        <v>94</v>
      </c>
      <c r="B24" s="2">
        <v>958.2</v>
      </c>
      <c r="C24" s="2">
        <v>1277.4000000000001</v>
      </c>
    </row>
    <row r="25" spans="1:3" x14ac:dyDescent="0.25">
      <c r="A25" t="s">
        <v>95</v>
      </c>
      <c r="B25" s="2">
        <v>833.4</v>
      </c>
      <c r="C25" s="2">
        <v>1110</v>
      </c>
    </row>
    <row r="26" spans="1:3" x14ac:dyDescent="0.25">
      <c r="A26" t="s">
        <v>96</v>
      </c>
      <c r="B26" s="2">
        <v>774.3</v>
      </c>
      <c r="C26" s="2">
        <v>1032</v>
      </c>
    </row>
    <row r="27" spans="1:3" x14ac:dyDescent="0.25">
      <c r="A27" t="s">
        <v>97</v>
      </c>
      <c r="B27" s="2">
        <v>738.6</v>
      </c>
      <c r="C27" s="2">
        <v>983.7</v>
      </c>
    </row>
    <row r="28" spans="1:3" x14ac:dyDescent="0.25">
      <c r="A28" t="s">
        <v>98</v>
      </c>
      <c r="B28" s="2">
        <v>738.6</v>
      </c>
      <c r="C28" s="2">
        <v>983.7</v>
      </c>
    </row>
  </sheetData>
  <sheetProtection algorithmName="SHA-512" hashValue="PdyPXzSx20bcZj9w7YOVjAOU17xvGL5ArtDjaTocY/Z8452/MKfWWDP1KiggJLOWYtZXXPavgEgJhhOeo1dsqQ==" saltValue="bO53ssgG1iXk7H4lHpvJYQ==" spinCount="100000" sheet="1" objects="1" scenario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9" tint="0.59999389629810485"/>
  </sheetPr>
  <dimension ref="A2:G6"/>
  <sheetViews>
    <sheetView workbookViewId="0">
      <selection activeCell="H10" sqref="H10"/>
    </sheetView>
  </sheetViews>
  <sheetFormatPr defaultRowHeight="15" x14ac:dyDescent="0.25"/>
  <cols>
    <col min="1" max="1" width="16.85546875" bestFit="1" customWidth="1"/>
  </cols>
  <sheetData>
    <row r="2" spans="1:7" x14ac:dyDescent="0.25">
      <c r="A2" t="s">
        <v>103</v>
      </c>
      <c r="B2" t="s">
        <v>104</v>
      </c>
      <c r="C2" t="s">
        <v>105</v>
      </c>
      <c r="F2" t="s">
        <v>4</v>
      </c>
    </row>
    <row r="3" spans="1:7" x14ac:dyDescent="0.25">
      <c r="A3">
        <v>2024</v>
      </c>
      <c r="B3" s="3">
        <v>316.98</v>
      </c>
      <c r="C3" s="3">
        <v>460.25</v>
      </c>
      <c r="F3">
        <v>2024</v>
      </c>
      <c r="G3" s="3">
        <v>59</v>
      </c>
    </row>
    <row r="5" spans="1:7" x14ac:dyDescent="0.25">
      <c r="A5" t="s">
        <v>106</v>
      </c>
      <c r="B5" t="s">
        <v>104</v>
      </c>
      <c r="C5" t="s">
        <v>105</v>
      </c>
    </row>
    <row r="6" spans="1:7" x14ac:dyDescent="0.25">
      <c r="A6">
        <v>2024</v>
      </c>
      <c r="B6" s="3">
        <f>B3/30</f>
        <v>10.566000000000001</v>
      </c>
      <c r="C6" s="3">
        <f>C3/30</f>
        <v>15.341666666666667</v>
      </c>
    </row>
  </sheetData>
  <sheetProtection algorithmName="SHA-512" hashValue="yqHj/JXfHeLFoTxcAQuaCA9YEfKihNFB+YGKNPwuSnqduSQorJ5hZlpyF7qOXflqS97u99DiiYmfaWP1p1E04A==" saltValue="iYq2C9BqgQTqz0+5Jw/flg==" spinCount="100000" sheet="1" objects="1" scenarios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9" tint="0.59999389629810485"/>
  </sheetPr>
  <dimension ref="A1:C28"/>
  <sheetViews>
    <sheetView workbookViewId="0">
      <selection activeCell="N30" sqref="N30"/>
    </sheetView>
  </sheetViews>
  <sheetFormatPr defaultRowHeight="15" x14ac:dyDescent="0.25"/>
  <cols>
    <col min="1" max="1" width="11.42578125" customWidth="1"/>
    <col min="2" max="2" width="13.28515625" bestFit="1" customWidth="1"/>
  </cols>
  <sheetData>
    <row r="1" spans="1:3" x14ac:dyDescent="0.25">
      <c r="A1" t="s">
        <v>12</v>
      </c>
      <c r="B1" t="s">
        <v>18</v>
      </c>
      <c r="C1" t="s">
        <v>32</v>
      </c>
    </row>
    <row r="2" spans="1:3" x14ac:dyDescent="0.25">
      <c r="A2" t="s">
        <v>73</v>
      </c>
      <c r="B2" t="s">
        <v>107</v>
      </c>
      <c r="C2" t="s">
        <v>35</v>
      </c>
    </row>
    <row r="3" spans="1:3" x14ac:dyDescent="0.25">
      <c r="A3" t="s">
        <v>74</v>
      </c>
      <c r="B3" t="s">
        <v>108</v>
      </c>
    </row>
    <row r="4" spans="1:3" x14ac:dyDescent="0.25">
      <c r="A4" t="s">
        <v>75</v>
      </c>
      <c r="B4" t="s">
        <v>19</v>
      </c>
    </row>
    <row r="5" spans="1:3" x14ac:dyDescent="0.25">
      <c r="A5" t="s">
        <v>76</v>
      </c>
    </row>
    <row r="6" spans="1:3" x14ac:dyDescent="0.25">
      <c r="A6" t="s">
        <v>77</v>
      </c>
    </row>
    <row r="7" spans="1:3" x14ac:dyDescent="0.25">
      <c r="A7" t="s">
        <v>78</v>
      </c>
    </row>
    <row r="8" spans="1:3" x14ac:dyDescent="0.25">
      <c r="A8" t="s">
        <v>13</v>
      </c>
    </row>
    <row r="9" spans="1:3" x14ac:dyDescent="0.25">
      <c r="A9" t="s">
        <v>79</v>
      </c>
    </row>
    <row r="10" spans="1:3" x14ac:dyDescent="0.25">
      <c r="A10" t="s">
        <v>80</v>
      </c>
    </row>
    <row r="11" spans="1:3" x14ac:dyDescent="0.25">
      <c r="A11" t="s">
        <v>81</v>
      </c>
    </row>
    <row r="12" spans="1:3" x14ac:dyDescent="0.25">
      <c r="A12" t="s">
        <v>82</v>
      </c>
    </row>
    <row r="13" spans="1:3" x14ac:dyDescent="0.25">
      <c r="A13" t="s">
        <v>83</v>
      </c>
    </row>
    <row r="14" spans="1:3" x14ac:dyDescent="0.25">
      <c r="A14" t="s">
        <v>84</v>
      </c>
    </row>
    <row r="15" spans="1:3" x14ac:dyDescent="0.25">
      <c r="A15" t="s">
        <v>85</v>
      </c>
    </row>
    <row r="16" spans="1:3" x14ac:dyDescent="0.25">
      <c r="A16" t="s">
        <v>86</v>
      </c>
    </row>
    <row r="17" spans="1:1" x14ac:dyDescent="0.25">
      <c r="A17" t="s">
        <v>87</v>
      </c>
    </row>
    <row r="18" spans="1:1" x14ac:dyDescent="0.25">
      <c r="A18" t="s">
        <v>88</v>
      </c>
    </row>
    <row r="19" spans="1:1" x14ac:dyDescent="0.25">
      <c r="A19" t="s">
        <v>89</v>
      </c>
    </row>
    <row r="20" spans="1:1" x14ac:dyDescent="0.25">
      <c r="A20" t="s">
        <v>90</v>
      </c>
    </row>
    <row r="21" spans="1:1" x14ac:dyDescent="0.25">
      <c r="A21" t="s">
        <v>91</v>
      </c>
    </row>
    <row r="22" spans="1:1" x14ac:dyDescent="0.25">
      <c r="A22" t="s">
        <v>92</v>
      </c>
    </row>
    <row r="23" spans="1:1" x14ac:dyDescent="0.25">
      <c r="A23" t="s">
        <v>93</v>
      </c>
    </row>
    <row r="24" spans="1:1" x14ac:dyDescent="0.25">
      <c r="A24" t="s">
        <v>94</v>
      </c>
    </row>
    <row r="25" spans="1:1" x14ac:dyDescent="0.25">
      <c r="A25" t="s">
        <v>95</v>
      </c>
    </row>
    <row r="26" spans="1:1" x14ac:dyDescent="0.25">
      <c r="A26" t="s">
        <v>96</v>
      </c>
    </row>
    <row r="27" spans="1:1" x14ac:dyDescent="0.25">
      <c r="A27" t="s">
        <v>97</v>
      </c>
    </row>
    <row r="28" spans="1:1" x14ac:dyDescent="0.25">
      <c r="A28" t="s">
        <v>98</v>
      </c>
    </row>
  </sheetData>
  <sheetProtection algorithmName="SHA-512" hashValue="ANNyxS0bi65Q5qznkZAowGoRtMPFJBNWs0s89MyXzGtw5nuC/O5Q3elPtTCnoDpXR7SbFFmVWiao/uaNd0ScLg==" saltValue="CIL4eyZnG82/Pg4HcNQ5gQ==" spinCount="100000" sheet="1" objects="1" scenario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lcf76f155ced4ddcb4097134ff3c332f xmlns="7d216e68-90a0-4507-8ab8-8b320215781f">
      <Terms xmlns="http://schemas.microsoft.com/office/infopath/2007/PartnerControls"/>
    </lcf76f155ced4ddcb4097134ff3c332f>
    <SharedWithUsers xmlns="e829297f-d32e-450d-b939-1e0e34293d35">
      <UserInfo>
        <DisplayName>Galindomottola, Pablo A SGT USARMY NG TXARNG (USA)</DisplayName>
        <AccountId>15</AccountId>
        <AccountType/>
      </UserInfo>
      <UserInfo>
        <DisplayName>Trieu, Eric D SGT USARMY NG TXARNG (USA)</DisplayName>
        <AccountId>35</AccountId>
        <AccountType/>
      </UserInfo>
      <UserInfo>
        <DisplayName>Lio, Tony I II CPT USARMY (USA)</DisplayName>
        <AccountId>182</AccountId>
        <AccountType/>
      </UserInfo>
      <UserInfo>
        <DisplayName>Melendez, Ann M MAJ USARMY NG TXARNG (USA)</DisplayName>
        <AccountId>156</AccountId>
        <AccountType/>
      </UserInfo>
      <UserInfo>
        <DisplayName>Cesternino, Robert C 1SG USARMY NG TXARNG (USA)</DisplayName>
        <AccountId>54</AccountId>
        <AccountType/>
      </UserInfo>
      <UserInfo>
        <DisplayName>Lovings, Devonta Emond 1LT USARMY NG TXARNG (USA)</DisplayName>
        <AccountId>126</AccountId>
        <AccountType/>
      </UserInfo>
    </SharedWithUser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57BE542449C8344A691E17390B05A45" ma:contentTypeVersion="14" ma:contentTypeDescription="Create a new document." ma:contentTypeScope="" ma:versionID="a0f029952b4dfaaeb12a332caf1f3f21">
  <xsd:schema xmlns:xsd="http://www.w3.org/2001/XMLSchema" xmlns:xs="http://www.w3.org/2001/XMLSchema" xmlns:p="http://schemas.microsoft.com/office/2006/metadata/properties" xmlns:ns1="http://schemas.microsoft.com/sharepoint/v3" xmlns:ns2="7d216e68-90a0-4507-8ab8-8b320215781f" xmlns:ns3="e829297f-d32e-450d-b939-1e0e34293d35" targetNamespace="http://schemas.microsoft.com/office/2006/metadata/properties" ma:root="true" ma:fieldsID="50c870378a4c5ee1d34eddaf4d002d73" ns1:_="" ns2:_="" ns3:_="">
    <xsd:import namespace="http://schemas.microsoft.com/sharepoint/v3"/>
    <xsd:import namespace="7d216e68-90a0-4507-8ab8-8b320215781f"/>
    <xsd:import namespace="e829297f-d32e-450d-b939-1e0e34293d3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1:_ip_UnifiedCompliancePolicyProperties" minOccurs="0"/>
                <xsd:element ref="ns1:_ip_UnifiedCompliancePolicyUIAc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2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3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216e68-90a0-4507-8ab8-8b320215781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7" nillable="true" ma:taxonomy="true" ma:internalName="lcf76f155ced4ddcb4097134ff3c332f" ma:taxonomyFieldName="MediaServiceImageTags" ma:displayName="Image Tags" ma:readOnly="false" ma:fieldId="{5cf76f15-5ced-4ddc-b409-7134ff3c332f}" ma:taxonomyMulti="true" ma:sspId="cc874fec-6985-468d-9a86-0194f6fd86d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29297f-d32e-450d-b939-1e0e34293d35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F716405-3FB3-4163-A354-592F074240F8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7d216e68-90a0-4507-8ab8-8b320215781f"/>
    <ds:schemaRef ds:uri="e829297f-d32e-450d-b939-1e0e34293d35"/>
  </ds:schemaRefs>
</ds:datastoreItem>
</file>

<file path=customXml/itemProps2.xml><?xml version="1.0" encoding="utf-8"?>
<ds:datastoreItem xmlns:ds="http://schemas.openxmlformats.org/officeDocument/2006/customXml" ds:itemID="{F9C6F9F2-1A17-4181-914E-702D5E68E53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03B7DBC-1563-411E-A3E6-1EADDD59B4A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d216e68-90a0-4507-8ab8-8b320215781f"/>
    <ds:schemaRef ds:uri="e829297f-d32e-450d-b939-1e0e34293d3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Metadata/LabelInfo.xml><?xml version="1.0" encoding="utf-8"?>
<clbl:labelList xmlns:clbl="http://schemas.microsoft.com/office/2020/mipLabelMetadata">
  <clbl:label id="{fae6d70f-954b-4811-92b6-0530d6f84c43}" enabled="0" method="" siteId="{fae6d70f-954b-4811-92b6-0530d6f84c43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SM Pay</vt:lpstr>
      <vt:lpstr>Daily Pay Table 2024</vt:lpstr>
      <vt:lpstr>Pay Table 2024</vt:lpstr>
      <vt:lpstr>Daily Non-Locality BAH 2024</vt:lpstr>
      <vt:lpstr>Non-Locality BAH 2024</vt:lpstr>
      <vt:lpstr>BAS &amp; PER DIEM</vt:lpstr>
      <vt:lpstr>Misc Tables</vt:lpstr>
    </vt:vector>
  </TitlesOfParts>
  <Manager/>
  <Company>US Army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Garcia, Roberto E 1LT</dc:creator>
  <cp:keywords/>
  <dc:description/>
  <cp:lastModifiedBy>Lio, Tony I II CPT USARMY (USA)</cp:lastModifiedBy>
  <cp:revision/>
  <dcterms:created xsi:type="dcterms:W3CDTF">2021-12-27T00:51:21Z</dcterms:created>
  <dcterms:modified xsi:type="dcterms:W3CDTF">2024-02-12T15:22:13Z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0x010100057BE542449C8344A691E17390B05A45</vt:lpwstr>
  </property>
  <property fmtid="{D5CDD505-2E9C-101B-9397-08002B2CF9AE}" pid="3" name="MediaServiceImageTags">
    <vt:lpwstr/>
  </property>
</Properties>
</file>