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rachelle.a.padamada\Desktop\CA Program\Application update\20190612\"/>
    </mc:Choice>
  </mc:AlternateContent>
  <bookViews>
    <workbookView xWindow="0" yWindow="90" windowWidth="28800" windowHeight="12435"/>
  </bookViews>
  <sheets>
    <sheet name="Instructions" sheetId="6" r:id="rId1"/>
    <sheet name="Credential Pathway" sheetId="12" r:id="rId2"/>
    <sheet name="Main" sheetId="1" r:id="rId3"/>
    <sheet name="Page_2_Cost_Details" sheetId="8" r:id="rId4"/>
    <sheet name="RefData" sheetId="3" state="hidden" r:id="rId5"/>
    <sheet name="CredList" sheetId="10" state="hidden" r:id="rId6"/>
    <sheet name="LoadThis" sheetId="11" state="hidden" r:id="rId7"/>
  </sheets>
  <definedNames>
    <definedName name="_xlnm._FilterDatabase" localSheetId="5" hidden="1">CredList!$A$1:$R$101</definedName>
    <definedName name="_xlnm.Print_Area" localSheetId="1">'Credential Pathway'!$D$36:$L$44</definedName>
    <definedName name="_xlnm.Print_Area" localSheetId="2">Main!$C$3:$AH$63</definedName>
    <definedName name="_xlnm.Print_Area" localSheetId="3">Page_2_Cost_Details!$G$2:$O$22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8" l="1"/>
  <c r="E5" i="1"/>
  <c r="P10" i="12"/>
  <c r="AL51" i="1" l="1"/>
  <c r="AU46" i="1"/>
  <c r="AV45" i="1"/>
  <c r="AU45" i="1"/>
  <c r="AS45" i="1"/>
  <c r="AT45" i="1" s="1"/>
  <c r="AR45" i="1"/>
  <c r="AW45" i="1" s="1"/>
  <c r="Q44" i="1" s="1"/>
  <c r="AV39" i="1"/>
  <c r="AQ39" i="1"/>
  <c r="AV46" i="1" l="1"/>
  <c r="AW46" i="1" s="1"/>
  <c r="AJ45" i="1" s="1"/>
  <c r="AJ44" i="1"/>
  <c r="D53" i="1"/>
  <c r="E59" i="11"/>
  <c r="E40" i="11"/>
  <c r="Q45" i="1" l="1"/>
  <c r="D52" i="1"/>
  <c r="AL45" i="1"/>
  <c r="AH43" i="1"/>
  <c r="AF43" i="1" s="1"/>
  <c r="AH44" i="1"/>
  <c r="AF44" i="1" s="1"/>
  <c r="AH42" i="1"/>
  <c r="AF42" i="1" s="1"/>
  <c r="AH45" i="1"/>
  <c r="AL56" i="1"/>
  <c r="AP39" i="1"/>
  <c r="J40" i="11"/>
  <c r="AQ42" i="1" l="1"/>
  <c r="AQ53" i="1"/>
  <c r="E54" i="3"/>
  <c r="E60" i="3" s="1"/>
  <c r="AH29" i="1"/>
  <c r="AF29" i="1" s="1"/>
  <c r="AH30" i="1"/>
  <c r="AF30" i="1" s="1"/>
  <c r="AH28" i="1"/>
  <c r="AF28" i="1" s="1"/>
  <c r="AH33" i="1"/>
  <c r="AF33" i="1" s="1"/>
  <c r="AH34" i="1"/>
  <c r="AF34" i="1" s="1"/>
  <c r="AH35" i="1"/>
  <c r="AF35" i="1" s="1"/>
  <c r="AH36" i="1"/>
  <c r="AH37" i="1"/>
  <c r="AF37" i="1" s="1"/>
  <c r="AH32" i="1"/>
  <c r="AF32" i="1" s="1"/>
  <c r="AF15" i="1"/>
  <c r="AU21" i="1"/>
  <c r="AV21" i="1" s="1"/>
  <c r="AU20" i="1"/>
  <c r="AP57" i="1" l="1"/>
  <c r="AH55" i="1"/>
  <c r="AF55" i="1" s="1"/>
  <c r="AH59" i="1"/>
  <c r="AF59" i="1" s="1"/>
  <c r="AH57" i="1"/>
  <c r="AF57" i="1" s="1"/>
  <c r="AH58" i="1"/>
  <c r="AF58" i="1" s="1"/>
  <c r="AH56" i="1"/>
  <c r="AF56" i="1" s="1"/>
  <c r="AH48" i="1"/>
  <c r="AF48" i="1" s="1"/>
  <c r="AH49" i="1"/>
  <c r="AF49" i="1" s="1"/>
  <c r="AH50" i="1"/>
  <c r="AF50" i="1" s="1"/>
  <c r="AH51" i="1"/>
  <c r="AF51" i="1" s="1"/>
  <c r="AF45" i="1"/>
  <c r="AH54" i="1"/>
  <c r="AF54" i="1" s="1"/>
  <c r="AV20" i="1"/>
  <c r="AV16" i="1"/>
  <c r="AF36" i="1"/>
  <c r="AW21" i="1"/>
  <c r="AW20" i="1"/>
  <c r="AP23" i="1" l="1"/>
  <c r="AJ24" i="1"/>
  <c r="R24" i="1"/>
  <c r="R23" i="1"/>
  <c r="AJ23" i="1"/>
  <c r="AH26" i="1"/>
  <c r="AH25" i="1"/>
  <c r="AH24" i="1"/>
  <c r="AH23" i="1"/>
  <c r="AH18" i="1"/>
  <c r="AF18" i="1" s="1"/>
  <c r="AH19" i="1"/>
  <c r="AF19" i="1" s="1"/>
  <c r="AH20" i="1"/>
  <c r="AF20" i="1" s="1"/>
  <c r="AH21" i="1"/>
  <c r="AF21" i="1" s="1"/>
  <c r="AH17" i="1"/>
  <c r="AF17" i="1" s="1"/>
  <c r="AH13" i="1"/>
  <c r="AF13" i="1" s="1"/>
  <c r="AH14" i="1"/>
  <c r="AF14" i="1" s="1"/>
  <c r="AH12" i="1"/>
  <c r="AF12" i="1" s="1"/>
  <c r="H61" i="11"/>
  <c r="I61" i="11"/>
  <c r="E61" i="11"/>
  <c r="E60" i="11"/>
  <c r="AF23" i="1" l="1"/>
  <c r="AF24" i="1"/>
  <c r="F61" i="11"/>
  <c r="G61" i="11" s="1"/>
  <c r="H54" i="11"/>
  <c r="I54" i="11"/>
  <c r="D54" i="11"/>
  <c r="J61" i="11"/>
  <c r="E54" i="11"/>
  <c r="J60" i="11"/>
  <c r="P61" i="11" l="1"/>
  <c r="F54" i="11"/>
  <c r="G54" i="11" s="1"/>
  <c r="V39" i="1"/>
  <c r="V38" i="1"/>
  <c r="K17" i="10"/>
  <c r="J54" i="11"/>
  <c r="P54" i="11" l="1"/>
  <c r="AP33" i="1"/>
  <c r="Q33" i="1" s="1"/>
  <c r="D64" i="11"/>
  <c r="H64" i="11"/>
  <c r="I64" i="11"/>
  <c r="AH10" i="6"/>
  <c r="E64" i="11"/>
  <c r="AG10" i="6"/>
  <c r="AI10" i="6"/>
  <c r="R33" i="1" l="1"/>
  <c r="AH11" i="6"/>
  <c r="AH13" i="6" s="1"/>
  <c r="AH14" i="6" s="1"/>
  <c r="AI11" i="6"/>
  <c r="AI13" i="6" s="1"/>
  <c r="AI14" i="6" s="1"/>
  <c r="AG11" i="6"/>
  <c r="AG13" i="6" s="1"/>
  <c r="F64" i="11"/>
  <c r="G64" i="11" s="1"/>
  <c r="AV60" i="1"/>
  <c r="AU60" i="1"/>
  <c r="AS60" i="1"/>
  <c r="AT60" i="1" s="1"/>
  <c r="AR60" i="1"/>
  <c r="AV26" i="1"/>
  <c r="AV25" i="1"/>
  <c r="AU26" i="1"/>
  <c r="AU25" i="1"/>
  <c r="AP30" i="1"/>
  <c r="K30" i="1" s="1"/>
  <c r="AP29" i="1"/>
  <c r="K29" i="1" s="1"/>
  <c r="L57" i="1"/>
  <c r="AP36" i="1"/>
  <c r="L36" i="1" s="1"/>
  <c r="AP20" i="1"/>
  <c r="J64" i="11"/>
  <c r="P64" i="11" l="1"/>
  <c r="K20" i="1"/>
  <c r="L20" i="1"/>
  <c r="F14" i="6"/>
  <c r="AG14" i="6"/>
  <c r="AW60" i="1"/>
  <c r="K57" i="1"/>
  <c r="L30" i="1"/>
  <c r="L29" i="1"/>
  <c r="K36" i="1"/>
  <c r="AS26" i="1"/>
  <c r="AT26" i="1" s="1"/>
  <c r="AS25" i="1"/>
  <c r="AT25" i="1" s="1"/>
  <c r="AR26" i="1"/>
  <c r="AW26" i="1" s="1"/>
  <c r="AJ26" i="1" s="1"/>
  <c r="AF26" i="1" s="1"/>
  <c r="AR25" i="1"/>
  <c r="I76" i="11"/>
  <c r="I49" i="11"/>
  <c r="I48" i="11"/>
  <c r="I55" i="11"/>
  <c r="I39" i="11"/>
  <c r="E55" i="11"/>
  <c r="E76" i="11"/>
  <c r="E39" i="11"/>
  <c r="E48" i="11"/>
  <c r="E49" i="11"/>
  <c r="V40" i="1" l="1"/>
  <c r="F13" i="6"/>
  <c r="AW25" i="1"/>
  <c r="F39" i="1"/>
  <c r="I77" i="11"/>
  <c r="H77" i="11"/>
  <c r="D77" i="11"/>
  <c r="I78" i="11"/>
  <c r="H78" i="11"/>
  <c r="D78" i="11"/>
  <c r="I73" i="11"/>
  <c r="H73" i="11"/>
  <c r="D73" i="11"/>
  <c r="I34" i="11"/>
  <c r="H34" i="11"/>
  <c r="D34" i="11"/>
  <c r="J49" i="11"/>
  <c r="E78" i="11"/>
  <c r="J55" i="11"/>
  <c r="J39" i="11"/>
  <c r="J76" i="11"/>
  <c r="E77" i="11"/>
  <c r="E34" i="11"/>
  <c r="J48" i="11"/>
  <c r="E73" i="11"/>
  <c r="K76" i="11" l="1"/>
  <c r="K55" i="11"/>
  <c r="AQ25" i="1"/>
  <c r="AJ25" i="1"/>
  <c r="AF25" i="1" s="1"/>
  <c r="X26" i="1"/>
  <c r="X25" i="1"/>
  <c r="F77" i="11"/>
  <c r="G77" i="11" s="1"/>
  <c r="F78" i="11"/>
  <c r="G78" i="11" s="1"/>
  <c r="F73" i="11"/>
  <c r="G73" i="11" s="1"/>
  <c r="F34" i="11"/>
  <c r="G34" i="11" s="1"/>
  <c r="C35" i="11"/>
  <c r="I45" i="11"/>
  <c r="H45" i="11"/>
  <c r="I44" i="11"/>
  <c r="H44" i="11"/>
  <c r="H43" i="11"/>
  <c r="I43" i="11"/>
  <c r="I42" i="11"/>
  <c r="H42" i="11"/>
  <c r="D45" i="11"/>
  <c r="D44" i="11"/>
  <c r="D43" i="11"/>
  <c r="D42" i="11"/>
  <c r="C41" i="11"/>
  <c r="D69" i="11"/>
  <c r="H69" i="11"/>
  <c r="I69" i="11"/>
  <c r="D70" i="11"/>
  <c r="H70" i="11"/>
  <c r="I70" i="11"/>
  <c r="D71" i="11"/>
  <c r="H71" i="11"/>
  <c r="I71" i="11"/>
  <c r="I68" i="11"/>
  <c r="H68" i="11"/>
  <c r="D68" i="11"/>
  <c r="C67" i="11"/>
  <c r="C62" i="11"/>
  <c r="C57" i="11"/>
  <c r="C46" i="11"/>
  <c r="C50" i="11"/>
  <c r="I58" i="11"/>
  <c r="H58" i="11"/>
  <c r="D58" i="11"/>
  <c r="K16"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563" i="10"/>
  <c r="K564" i="10"/>
  <c r="K565" i="10"/>
  <c r="K566" i="10"/>
  <c r="K567" i="10"/>
  <c r="K568" i="10"/>
  <c r="K569" i="10"/>
  <c r="K570" i="10"/>
  <c r="K571" i="10"/>
  <c r="K572" i="10"/>
  <c r="K573" i="10"/>
  <c r="K574" i="10"/>
  <c r="K575" i="10"/>
  <c r="K576" i="10"/>
  <c r="K577" i="10"/>
  <c r="K578" i="10"/>
  <c r="K579" i="10"/>
  <c r="K580" i="10"/>
  <c r="K581" i="10"/>
  <c r="K582" i="10"/>
  <c r="K583" i="10"/>
  <c r="K584" i="10"/>
  <c r="K585" i="10"/>
  <c r="K586" i="10"/>
  <c r="K587" i="10"/>
  <c r="K588" i="10"/>
  <c r="K589" i="10"/>
  <c r="K590" i="10"/>
  <c r="K591" i="10"/>
  <c r="K592" i="10"/>
  <c r="K593" i="10"/>
  <c r="K594" i="10"/>
  <c r="K595" i="10"/>
  <c r="K596" i="10"/>
  <c r="K597" i="10"/>
  <c r="K598" i="10"/>
  <c r="K599" i="10"/>
  <c r="K600" i="10"/>
  <c r="K601" i="10"/>
  <c r="K602" i="10"/>
  <c r="K603" i="10"/>
  <c r="K604" i="10"/>
  <c r="K605" i="10"/>
  <c r="K606" i="10"/>
  <c r="K607" i="10"/>
  <c r="K608" i="10"/>
  <c r="K609" i="10"/>
  <c r="K610" i="10"/>
  <c r="K611" i="10"/>
  <c r="K612" i="10"/>
  <c r="K613" i="10"/>
  <c r="K614" i="10"/>
  <c r="K615" i="10"/>
  <c r="K616" i="10"/>
  <c r="K617" i="10"/>
  <c r="K618" i="10"/>
  <c r="K619" i="10"/>
  <c r="K620" i="10"/>
  <c r="K621" i="10"/>
  <c r="K622" i="10"/>
  <c r="K623" i="10"/>
  <c r="K624" i="10"/>
  <c r="K625" i="10"/>
  <c r="K626" i="10"/>
  <c r="K627" i="10"/>
  <c r="K628" i="10"/>
  <c r="K629" i="10"/>
  <c r="K630" i="10"/>
  <c r="K631" i="10"/>
  <c r="K632" i="10"/>
  <c r="K633" i="10"/>
  <c r="K634" i="10"/>
  <c r="K635" i="10"/>
  <c r="K636" i="10"/>
  <c r="K637" i="10"/>
  <c r="K638" i="10"/>
  <c r="K639" i="10"/>
  <c r="K640" i="10"/>
  <c r="K641" i="10"/>
  <c r="K642" i="10"/>
  <c r="K643" i="10"/>
  <c r="K644" i="10"/>
  <c r="K645" i="10"/>
  <c r="K646" i="10"/>
  <c r="K647" i="10"/>
  <c r="K648" i="10"/>
  <c r="K649" i="10"/>
  <c r="K650" i="10"/>
  <c r="K651" i="10"/>
  <c r="K652" i="10"/>
  <c r="K653" i="10"/>
  <c r="K654" i="10"/>
  <c r="K655" i="10"/>
  <c r="K656" i="10"/>
  <c r="K657" i="10"/>
  <c r="K658" i="10"/>
  <c r="K659" i="10"/>
  <c r="K660" i="10"/>
  <c r="K661" i="10"/>
  <c r="K662" i="10"/>
  <c r="K663" i="10"/>
  <c r="K664" i="10"/>
  <c r="K665" i="10"/>
  <c r="K666" i="10"/>
  <c r="K667" i="10"/>
  <c r="K668" i="10"/>
  <c r="K669" i="10"/>
  <c r="K670" i="10"/>
  <c r="K671" i="10"/>
  <c r="K672" i="10"/>
  <c r="K673" i="10"/>
  <c r="K674" i="10"/>
  <c r="K675" i="10"/>
  <c r="K676" i="10"/>
  <c r="K677" i="10"/>
  <c r="K678" i="10"/>
  <c r="K679" i="10"/>
  <c r="K680" i="10"/>
  <c r="K681" i="10"/>
  <c r="K682" i="10"/>
  <c r="K683" i="10"/>
  <c r="K684" i="10"/>
  <c r="K685" i="10"/>
  <c r="K686" i="10"/>
  <c r="K687" i="10"/>
  <c r="K688" i="10"/>
  <c r="K689" i="10"/>
  <c r="K690" i="10"/>
  <c r="K691" i="10"/>
  <c r="K692" i="10"/>
  <c r="K693" i="10"/>
  <c r="K694" i="10"/>
  <c r="K695" i="10"/>
  <c r="K696" i="10"/>
  <c r="K697" i="10"/>
  <c r="K698" i="10"/>
  <c r="K699" i="10"/>
  <c r="K700" i="10"/>
  <c r="K701" i="10"/>
  <c r="K702" i="10"/>
  <c r="K703" i="10"/>
  <c r="K704" i="10"/>
  <c r="K705" i="10"/>
  <c r="K706" i="10"/>
  <c r="K707" i="10"/>
  <c r="K708" i="10"/>
  <c r="K709" i="10"/>
  <c r="K710" i="10"/>
  <c r="K711" i="10"/>
  <c r="K712" i="10"/>
  <c r="K713" i="10"/>
  <c r="K714" i="10"/>
  <c r="K715" i="10"/>
  <c r="K716" i="10"/>
  <c r="K717" i="10"/>
  <c r="K718" i="10"/>
  <c r="K719" i="10"/>
  <c r="K720" i="10"/>
  <c r="K721" i="10"/>
  <c r="K722" i="10"/>
  <c r="K723" i="10"/>
  <c r="K724" i="10"/>
  <c r="K725" i="10"/>
  <c r="K726" i="10"/>
  <c r="K727" i="10"/>
  <c r="K728" i="10"/>
  <c r="K729" i="10"/>
  <c r="K730" i="10"/>
  <c r="K731" i="10"/>
  <c r="K732" i="10"/>
  <c r="K733" i="10"/>
  <c r="K734" i="10"/>
  <c r="K735" i="10"/>
  <c r="K736" i="10"/>
  <c r="K737" i="10"/>
  <c r="K738" i="10"/>
  <c r="K739" i="10"/>
  <c r="K740" i="10"/>
  <c r="K741" i="10"/>
  <c r="K742" i="10"/>
  <c r="K743" i="10"/>
  <c r="K744" i="10"/>
  <c r="K745" i="10"/>
  <c r="K746" i="10"/>
  <c r="K747" i="10"/>
  <c r="K748" i="10"/>
  <c r="K749" i="10"/>
  <c r="K750" i="10"/>
  <c r="K751" i="10"/>
  <c r="K752" i="10"/>
  <c r="K753" i="10"/>
  <c r="K754" i="10"/>
  <c r="K755" i="10"/>
  <c r="K756" i="10"/>
  <c r="K757" i="10"/>
  <c r="K758" i="10"/>
  <c r="K759" i="10"/>
  <c r="K760" i="10"/>
  <c r="K761" i="10"/>
  <c r="K762" i="10"/>
  <c r="K763" i="10"/>
  <c r="K764" i="10"/>
  <c r="K765" i="10"/>
  <c r="K766" i="10"/>
  <c r="K767" i="10"/>
  <c r="K768" i="10"/>
  <c r="K769" i="10"/>
  <c r="K770" i="10"/>
  <c r="K771" i="10"/>
  <c r="K772" i="10"/>
  <c r="K773" i="10"/>
  <c r="K774" i="10"/>
  <c r="K775" i="10"/>
  <c r="K776" i="10"/>
  <c r="K777" i="10"/>
  <c r="K778" i="10"/>
  <c r="K779" i="10"/>
  <c r="K780" i="10"/>
  <c r="K781" i="10"/>
  <c r="K782" i="10"/>
  <c r="K783" i="10"/>
  <c r="K784" i="10"/>
  <c r="K785" i="10"/>
  <c r="K786" i="10"/>
  <c r="K787" i="10"/>
  <c r="K788" i="10"/>
  <c r="K789" i="10"/>
  <c r="K790" i="10"/>
  <c r="K791" i="10"/>
  <c r="K792" i="10"/>
  <c r="K793" i="10"/>
  <c r="K794" i="10"/>
  <c r="K795" i="10"/>
  <c r="K796" i="10"/>
  <c r="K797" i="10"/>
  <c r="K798" i="10"/>
  <c r="K799" i="10"/>
  <c r="K800" i="10"/>
  <c r="K801" i="10"/>
  <c r="K802" i="10"/>
  <c r="K803" i="10"/>
  <c r="K804" i="10"/>
  <c r="K805" i="10"/>
  <c r="K806" i="10"/>
  <c r="K807" i="10"/>
  <c r="K808" i="10"/>
  <c r="K809" i="10"/>
  <c r="K810" i="10"/>
  <c r="K811" i="10"/>
  <c r="K812" i="10"/>
  <c r="K813" i="10"/>
  <c r="K814" i="10"/>
  <c r="K815" i="10"/>
  <c r="K816" i="10"/>
  <c r="K817" i="10"/>
  <c r="K818" i="10"/>
  <c r="K819" i="10"/>
  <c r="K820" i="10"/>
  <c r="K821" i="10"/>
  <c r="K822" i="10"/>
  <c r="K823" i="10"/>
  <c r="K824" i="10"/>
  <c r="K825" i="10"/>
  <c r="K826" i="10"/>
  <c r="K827" i="10"/>
  <c r="K828" i="10"/>
  <c r="K829" i="10"/>
  <c r="K830" i="10"/>
  <c r="K831" i="10"/>
  <c r="K832" i="10"/>
  <c r="K833" i="10"/>
  <c r="K834" i="10"/>
  <c r="K835" i="10"/>
  <c r="K836" i="10"/>
  <c r="K837" i="10"/>
  <c r="K838" i="10"/>
  <c r="K839" i="10"/>
  <c r="K840" i="10"/>
  <c r="K841" i="10"/>
  <c r="K842" i="10"/>
  <c r="K843" i="10"/>
  <c r="K844" i="10"/>
  <c r="K845" i="10"/>
  <c r="K846" i="10"/>
  <c r="K847" i="10"/>
  <c r="K848" i="10"/>
  <c r="K849" i="10"/>
  <c r="K850" i="10"/>
  <c r="K851" i="10"/>
  <c r="K852" i="10"/>
  <c r="K853" i="10"/>
  <c r="K854" i="10"/>
  <c r="K855" i="10"/>
  <c r="K856" i="10"/>
  <c r="K857" i="10"/>
  <c r="K858" i="10"/>
  <c r="K859" i="10"/>
  <c r="K860" i="10"/>
  <c r="K861" i="10"/>
  <c r="K862" i="10"/>
  <c r="K863" i="10"/>
  <c r="K864" i="10"/>
  <c r="K865" i="10"/>
  <c r="K866" i="10"/>
  <c r="K867" i="10"/>
  <c r="K868" i="10"/>
  <c r="K869" i="10"/>
  <c r="K870" i="10"/>
  <c r="K871" i="10"/>
  <c r="K872" i="10"/>
  <c r="K873" i="10"/>
  <c r="K874" i="10"/>
  <c r="K875" i="10"/>
  <c r="K876" i="10"/>
  <c r="K877" i="10"/>
  <c r="K878" i="10"/>
  <c r="K879" i="10"/>
  <c r="K880" i="10"/>
  <c r="K881" i="10"/>
  <c r="K882" i="10"/>
  <c r="K883" i="10"/>
  <c r="K884" i="10"/>
  <c r="K885" i="10"/>
  <c r="K886" i="10"/>
  <c r="K887" i="10"/>
  <c r="K888" i="10"/>
  <c r="K889" i="10"/>
  <c r="K890" i="10"/>
  <c r="K891" i="10"/>
  <c r="K892" i="10"/>
  <c r="K893" i="10"/>
  <c r="K894" i="10"/>
  <c r="K895" i="10"/>
  <c r="K896" i="10"/>
  <c r="K897" i="10"/>
  <c r="K898" i="10"/>
  <c r="K899" i="10"/>
  <c r="K900" i="10"/>
  <c r="K901" i="10"/>
  <c r="K902" i="10"/>
  <c r="K903" i="10"/>
  <c r="K904" i="10"/>
  <c r="K905" i="10"/>
  <c r="K906" i="10"/>
  <c r="K907" i="10"/>
  <c r="K908" i="10"/>
  <c r="K909" i="10"/>
  <c r="K910" i="10"/>
  <c r="K911" i="10"/>
  <c r="K912" i="10"/>
  <c r="K913" i="10"/>
  <c r="K914" i="10"/>
  <c r="K915" i="10"/>
  <c r="K916" i="10"/>
  <c r="K917" i="10"/>
  <c r="K918" i="10"/>
  <c r="K919" i="10"/>
  <c r="K920" i="10"/>
  <c r="K921" i="10"/>
  <c r="K922" i="10"/>
  <c r="K923" i="10"/>
  <c r="K924" i="10"/>
  <c r="K925" i="10"/>
  <c r="K926" i="10"/>
  <c r="K927" i="10"/>
  <c r="K928" i="10"/>
  <c r="K929" i="10"/>
  <c r="K930" i="10"/>
  <c r="K931" i="10"/>
  <c r="K932" i="10"/>
  <c r="K933" i="10"/>
  <c r="K934" i="10"/>
  <c r="K935" i="10"/>
  <c r="K936" i="10"/>
  <c r="K937" i="10"/>
  <c r="K938" i="10"/>
  <c r="K939" i="10"/>
  <c r="K940" i="10"/>
  <c r="K941" i="10"/>
  <c r="K942" i="10"/>
  <c r="K943" i="10"/>
  <c r="K944" i="10"/>
  <c r="K945" i="10"/>
  <c r="K946" i="10"/>
  <c r="K947" i="10"/>
  <c r="K948" i="10"/>
  <c r="K949" i="10"/>
  <c r="K950" i="10"/>
  <c r="K951" i="10"/>
  <c r="K952" i="10"/>
  <c r="K953" i="10"/>
  <c r="K954" i="10"/>
  <c r="K955" i="10"/>
  <c r="K956" i="10"/>
  <c r="K957" i="10"/>
  <c r="K958" i="10"/>
  <c r="K959" i="10"/>
  <c r="K960" i="10"/>
  <c r="K961" i="10"/>
  <c r="K962" i="10"/>
  <c r="K963" i="10"/>
  <c r="K964" i="10"/>
  <c r="K965" i="10"/>
  <c r="K966" i="10"/>
  <c r="K967" i="10"/>
  <c r="K968" i="10"/>
  <c r="K969" i="10"/>
  <c r="K970" i="10"/>
  <c r="K971" i="10"/>
  <c r="K972" i="10"/>
  <c r="K973" i="10"/>
  <c r="K974" i="10"/>
  <c r="K975" i="10"/>
  <c r="K976" i="10"/>
  <c r="K977" i="10"/>
  <c r="K978" i="10"/>
  <c r="K979" i="10"/>
  <c r="K980" i="10"/>
  <c r="K981" i="10"/>
  <c r="K982" i="10"/>
  <c r="K983" i="10"/>
  <c r="K984" i="10"/>
  <c r="K985" i="10"/>
  <c r="K986" i="10"/>
  <c r="K987" i="10"/>
  <c r="K988" i="10"/>
  <c r="K989" i="10"/>
  <c r="K990" i="10"/>
  <c r="K991" i="10"/>
  <c r="K992" i="10"/>
  <c r="K993" i="10"/>
  <c r="K994" i="10"/>
  <c r="K995" i="10"/>
  <c r="K996" i="10"/>
  <c r="K997" i="10"/>
  <c r="K998" i="10"/>
  <c r="K999" i="10"/>
  <c r="K1000" i="10"/>
  <c r="K1001" i="10"/>
  <c r="K1002" i="10"/>
  <c r="K1003" i="10"/>
  <c r="K1004" i="10"/>
  <c r="K1005" i="10"/>
  <c r="K1006" i="10"/>
  <c r="K1007" i="10"/>
  <c r="K1008" i="10"/>
  <c r="K1009" i="10"/>
  <c r="K1010" i="10"/>
  <c r="K1011" i="10"/>
  <c r="K1012" i="10"/>
  <c r="K1013" i="10"/>
  <c r="K1014" i="10"/>
  <c r="K1015" i="10"/>
  <c r="K1016" i="10"/>
  <c r="K1017" i="10"/>
  <c r="K1018" i="10"/>
  <c r="K1019" i="10"/>
  <c r="K1020" i="10"/>
  <c r="K1021" i="10"/>
  <c r="K1022" i="10"/>
  <c r="K1023" i="10"/>
  <c r="K1024" i="10"/>
  <c r="K1025" i="10"/>
  <c r="K1026" i="10"/>
  <c r="K1027" i="10"/>
  <c r="K1028" i="10"/>
  <c r="K1029" i="10"/>
  <c r="K1030" i="10"/>
  <c r="K1031" i="10"/>
  <c r="K1032" i="10"/>
  <c r="K1033" i="10"/>
  <c r="K1034" i="10"/>
  <c r="K1035" i="10"/>
  <c r="K1036" i="10"/>
  <c r="K1037" i="10"/>
  <c r="K1038" i="10"/>
  <c r="K1039" i="10"/>
  <c r="K1040" i="10"/>
  <c r="K1041" i="10"/>
  <c r="K1042" i="10"/>
  <c r="K1043" i="10"/>
  <c r="K1044" i="10"/>
  <c r="K1045" i="10"/>
  <c r="K1046" i="10"/>
  <c r="K1047" i="10"/>
  <c r="K1048" i="10"/>
  <c r="K1049" i="10"/>
  <c r="K1050" i="10"/>
  <c r="K1051" i="10"/>
  <c r="K1052" i="10"/>
  <c r="K1053" i="10"/>
  <c r="K1054" i="10"/>
  <c r="K1055" i="10"/>
  <c r="K1056" i="10"/>
  <c r="K1057" i="10"/>
  <c r="K1058" i="10"/>
  <c r="K1059" i="10"/>
  <c r="K1060" i="10"/>
  <c r="K1061" i="10"/>
  <c r="K1062" i="10"/>
  <c r="K1063" i="10"/>
  <c r="K1064" i="10"/>
  <c r="K1065" i="10"/>
  <c r="K1066" i="10"/>
  <c r="K1067" i="10"/>
  <c r="K1068" i="10"/>
  <c r="K1069" i="10"/>
  <c r="K1070" i="10"/>
  <c r="K1071" i="10"/>
  <c r="K1072" i="10"/>
  <c r="K1073" i="10"/>
  <c r="K1074" i="10"/>
  <c r="K1075" i="10"/>
  <c r="K1076" i="10"/>
  <c r="K1077" i="10"/>
  <c r="K1078" i="10"/>
  <c r="K1079" i="10"/>
  <c r="K1080" i="10"/>
  <c r="K1081" i="10"/>
  <c r="K1082" i="10"/>
  <c r="K1083" i="10"/>
  <c r="K1084" i="10"/>
  <c r="K1085" i="10"/>
  <c r="K1086" i="10"/>
  <c r="K1087" i="10"/>
  <c r="K1088" i="10"/>
  <c r="K1089" i="10"/>
  <c r="K1090" i="10"/>
  <c r="K1091" i="10"/>
  <c r="K1092" i="10"/>
  <c r="K1093" i="10"/>
  <c r="K1094" i="10"/>
  <c r="K1095" i="10"/>
  <c r="K1096" i="10"/>
  <c r="K1097" i="10"/>
  <c r="K1098" i="10"/>
  <c r="K1099" i="10"/>
  <c r="K1100" i="10"/>
  <c r="K1101" i="10"/>
  <c r="K1102" i="10"/>
  <c r="K1103" i="10"/>
  <c r="K1104" i="10"/>
  <c r="K1105" i="10"/>
  <c r="K1106" i="10"/>
  <c r="K1107" i="10"/>
  <c r="K1108" i="10"/>
  <c r="K1109" i="10"/>
  <c r="K1110" i="10"/>
  <c r="K1111" i="10"/>
  <c r="K1112" i="10"/>
  <c r="K1113" i="10"/>
  <c r="K1114" i="10"/>
  <c r="K1115" i="10"/>
  <c r="K1116" i="10"/>
  <c r="K1117" i="10"/>
  <c r="K1118" i="10"/>
  <c r="K1119" i="10"/>
  <c r="K1120" i="10"/>
  <c r="K1121" i="10"/>
  <c r="K1122" i="10"/>
  <c r="K1123" i="10"/>
  <c r="K1124" i="10"/>
  <c r="K1125" i="10"/>
  <c r="K1126" i="10"/>
  <c r="K1127" i="10"/>
  <c r="K1128" i="10"/>
  <c r="K1129" i="10"/>
  <c r="K1130" i="10"/>
  <c r="K1131" i="10"/>
  <c r="K1132" i="10"/>
  <c r="K1133" i="10"/>
  <c r="K1134" i="10"/>
  <c r="K1135" i="10"/>
  <c r="K1136" i="10"/>
  <c r="K1137" i="10"/>
  <c r="K1138" i="10"/>
  <c r="K1139" i="10"/>
  <c r="K1140" i="10"/>
  <c r="K1141" i="10"/>
  <c r="K1142" i="10"/>
  <c r="K1143" i="10"/>
  <c r="K1144" i="10"/>
  <c r="K1145" i="10"/>
  <c r="K1146" i="10"/>
  <c r="K1147" i="10"/>
  <c r="K1148" i="10"/>
  <c r="K1149" i="10"/>
  <c r="K1150" i="10"/>
  <c r="K1151" i="10"/>
  <c r="K1152" i="10"/>
  <c r="K1153" i="10"/>
  <c r="K1154" i="10"/>
  <c r="K1155" i="10"/>
  <c r="K1156" i="10"/>
  <c r="K1157" i="10"/>
  <c r="K1158" i="10"/>
  <c r="K1159" i="10"/>
  <c r="K1160" i="10"/>
  <c r="K1161" i="10"/>
  <c r="K1162" i="10"/>
  <c r="K1163" i="10"/>
  <c r="K1164" i="10"/>
  <c r="K1165" i="10"/>
  <c r="K1166" i="10"/>
  <c r="K1167" i="10"/>
  <c r="K1168" i="10"/>
  <c r="K1169" i="10"/>
  <c r="K1170" i="10"/>
  <c r="K1171" i="10"/>
  <c r="K1172" i="10"/>
  <c r="K1173" i="10"/>
  <c r="K1174" i="10"/>
  <c r="K1175" i="10"/>
  <c r="K1176" i="10"/>
  <c r="K1177" i="10"/>
  <c r="K1178" i="10"/>
  <c r="K1179" i="10"/>
  <c r="K1180" i="10"/>
  <c r="K1181" i="10"/>
  <c r="K1182" i="10"/>
  <c r="K1183" i="10"/>
  <c r="K1184" i="10"/>
  <c r="K1185" i="10"/>
  <c r="K1186" i="10"/>
  <c r="K1187" i="10"/>
  <c r="K1188" i="10"/>
  <c r="K1189" i="10"/>
  <c r="K1190" i="10"/>
  <c r="K1191" i="10"/>
  <c r="K1192" i="10"/>
  <c r="K1193" i="10"/>
  <c r="K1194" i="10"/>
  <c r="K1195" i="10"/>
  <c r="K1196" i="10"/>
  <c r="K1197" i="10"/>
  <c r="K1198" i="10"/>
  <c r="K1199" i="10"/>
  <c r="K1200" i="10"/>
  <c r="K1201" i="10"/>
  <c r="K1202" i="10"/>
  <c r="K1203" i="10"/>
  <c r="K1204" i="10"/>
  <c r="K1205" i="10"/>
  <c r="K1206" i="10"/>
  <c r="K1207" i="10"/>
  <c r="K1208" i="10"/>
  <c r="K1209" i="10"/>
  <c r="K1210" i="10"/>
  <c r="K1211" i="10"/>
  <c r="K1212" i="10"/>
  <c r="K1213" i="10"/>
  <c r="K1214" i="10"/>
  <c r="K1215" i="10"/>
  <c r="K1216" i="10"/>
  <c r="K1217" i="10"/>
  <c r="K1218" i="10"/>
  <c r="K1219" i="10"/>
  <c r="K1220" i="10"/>
  <c r="K1221" i="10"/>
  <c r="K1222" i="10"/>
  <c r="K1223" i="10"/>
  <c r="K1224" i="10"/>
  <c r="K1225" i="10"/>
  <c r="K1226" i="10"/>
  <c r="K1227" i="10"/>
  <c r="K1228" i="10"/>
  <c r="K1229" i="10"/>
  <c r="K1230" i="10"/>
  <c r="K1231" i="10"/>
  <c r="K1232" i="10"/>
  <c r="K1233" i="10"/>
  <c r="K1234" i="10"/>
  <c r="K1235" i="10"/>
  <c r="K1236" i="10"/>
  <c r="K1237" i="10"/>
  <c r="K1238" i="10"/>
  <c r="K1239" i="10"/>
  <c r="K1240" i="10"/>
  <c r="K1241" i="10"/>
  <c r="K1242" i="10"/>
  <c r="K1243" i="10"/>
  <c r="K1244" i="10"/>
  <c r="K1245" i="10"/>
  <c r="K1246" i="10"/>
  <c r="K1247" i="10"/>
  <c r="K1248" i="10"/>
  <c r="K1249" i="10"/>
  <c r="K1250" i="10"/>
  <c r="K1251" i="10"/>
  <c r="K1252" i="10"/>
  <c r="K1253" i="10"/>
  <c r="K1254" i="10"/>
  <c r="K1255" i="10"/>
  <c r="K1256" i="10"/>
  <c r="K1257" i="10"/>
  <c r="K1258" i="10"/>
  <c r="K1259" i="10"/>
  <c r="K1260" i="10"/>
  <c r="K1261" i="10"/>
  <c r="K1262" i="10"/>
  <c r="K1263" i="10"/>
  <c r="K1264" i="10"/>
  <c r="K1265" i="10"/>
  <c r="K1266" i="10"/>
  <c r="K1267" i="10"/>
  <c r="K1268" i="10"/>
  <c r="K1269" i="10"/>
  <c r="K1270" i="10"/>
  <c r="K1271" i="10"/>
  <c r="K1272" i="10"/>
  <c r="K1273" i="10"/>
  <c r="K1274" i="10"/>
  <c r="K1275" i="10"/>
  <c r="K1276" i="10"/>
  <c r="K1277" i="10"/>
  <c r="K1278" i="10"/>
  <c r="K1279" i="10"/>
  <c r="K1280" i="10"/>
  <c r="K1281" i="10"/>
  <c r="K1282" i="10"/>
  <c r="K1283" i="10"/>
  <c r="K1284" i="10"/>
  <c r="K1285" i="10"/>
  <c r="K1286" i="10"/>
  <c r="K1287" i="10"/>
  <c r="K1288" i="10"/>
  <c r="K1289" i="10"/>
  <c r="K1290" i="10"/>
  <c r="K1291" i="10"/>
  <c r="K1292" i="10"/>
  <c r="K1293" i="10"/>
  <c r="K1294" i="10"/>
  <c r="K1295" i="10"/>
  <c r="K1296" i="10"/>
  <c r="K1297" i="10"/>
  <c r="K1298" i="10"/>
  <c r="K1299" i="10"/>
  <c r="K1300" i="10"/>
  <c r="K1301" i="10"/>
  <c r="K1302" i="10"/>
  <c r="K1303" i="10"/>
  <c r="K1304" i="10"/>
  <c r="K1305" i="10"/>
  <c r="K1306" i="10"/>
  <c r="K1307" i="10"/>
  <c r="K1308" i="10"/>
  <c r="K1309" i="10"/>
  <c r="K1310" i="10"/>
  <c r="K1311" i="10"/>
  <c r="K1312" i="10"/>
  <c r="K1313" i="10"/>
  <c r="K1314" i="10"/>
  <c r="K1315" i="10"/>
  <c r="K1316" i="10"/>
  <c r="K1317" i="10"/>
  <c r="K1318" i="10"/>
  <c r="K1319" i="10"/>
  <c r="K1320" i="10"/>
  <c r="K1321" i="10"/>
  <c r="K1322" i="10"/>
  <c r="K1323" i="10"/>
  <c r="K1324" i="10"/>
  <c r="K1325" i="10"/>
  <c r="K1326" i="10"/>
  <c r="K1327" i="10"/>
  <c r="K1328" i="10"/>
  <c r="K1329" i="10"/>
  <c r="K1330" i="10"/>
  <c r="K1331" i="10"/>
  <c r="K1332" i="10"/>
  <c r="K1333" i="10"/>
  <c r="K1334" i="10"/>
  <c r="K1335" i="10"/>
  <c r="K1336" i="10"/>
  <c r="K1337" i="10"/>
  <c r="K1338" i="10"/>
  <c r="K1339" i="10"/>
  <c r="K1340" i="10"/>
  <c r="K1341" i="10"/>
  <c r="K1342" i="10"/>
  <c r="K1343" i="10"/>
  <c r="K1344" i="10"/>
  <c r="K1345" i="10"/>
  <c r="K1346" i="10"/>
  <c r="K1347" i="10"/>
  <c r="K1348" i="10"/>
  <c r="K1349" i="10"/>
  <c r="K1350" i="10"/>
  <c r="K1351" i="10"/>
  <c r="K1352" i="10"/>
  <c r="K1353" i="10"/>
  <c r="K1354" i="10"/>
  <c r="K1355" i="10"/>
  <c r="K1356" i="10"/>
  <c r="K1357" i="10"/>
  <c r="K1358" i="10"/>
  <c r="K1359" i="10"/>
  <c r="K1360" i="10"/>
  <c r="K1361" i="10"/>
  <c r="K1362" i="10"/>
  <c r="K1363" i="10"/>
  <c r="K1364" i="10"/>
  <c r="K1365" i="10"/>
  <c r="K1366" i="10"/>
  <c r="K1367" i="10"/>
  <c r="K1368" i="10"/>
  <c r="K1369" i="10"/>
  <c r="K1370" i="10"/>
  <c r="K1371" i="10"/>
  <c r="K1372" i="10"/>
  <c r="K1373" i="10"/>
  <c r="K1374" i="10"/>
  <c r="K1375" i="10"/>
  <c r="K1376" i="10"/>
  <c r="K1377" i="10"/>
  <c r="K1378" i="10"/>
  <c r="K1379" i="10"/>
  <c r="K1380" i="10"/>
  <c r="K1381" i="10"/>
  <c r="K1382" i="10"/>
  <c r="K1383" i="10"/>
  <c r="K1384" i="10"/>
  <c r="K1385" i="10"/>
  <c r="K1386" i="10"/>
  <c r="K1387" i="10"/>
  <c r="K1388" i="10"/>
  <c r="K1389" i="10"/>
  <c r="K1390" i="10"/>
  <c r="K1391" i="10"/>
  <c r="K1392" i="10"/>
  <c r="K1393" i="10"/>
  <c r="K1394" i="10"/>
  <c r="K1395" i="10"/>
  <c r="K1396" i="10"/>
  <c r="K1397" i="10"/>
  <c r="K1398" i="10"/>
  <c r="K1399" i="10"/>
  <c r="K1400" i="10"/>
  <c r="K1401" i="10"/>
  <c r="K1402" i="10"/>
  <c r="K1403" i="10"/>
  <c r="K1404" i="10"/>
  <c r="K1405" i="10"/>
  <c r="K1406" i="10"/>
  <c r="K1407" i="10"/>
  <c r="K1408" i="10"/>
  <c r="K1409" i="10"/>
  <c r="K1410" i="10"/>
  <c r="K1411" i="10"/>
  <c r="K1412" i="10"/>
  <c r="K1413" i="10"/>
  <c r="K1414" i="10"/>
  <c r="K1415" i="10"/>
  <c r="K1416" i="10"/>
  <c r="K1417" i="10"/>
  <c r="K1418" i="10"/>
  <c r="K1419" i="10"/>
  <c r="K1420" i="10"/>
  <c r="K1421" i="10"/>
  <c r="K1422" i="10"/>
  <c r="K1423" i="10"/>
  <c r="K1424" i="10"/>
  <c r="K1425" i="10"/>
  <c r="K1426" i="10"/>
  <c r="K1427" i="10"/>
  <c r="K1428" i="10"/>
  <c r="K1429" i="10"/>
  <c r="K1430" i="10"/>
  <c r="K1431" i="10"/>
  <c r="K1432" i="10"/>
  <c r="K1433" i="10"/>
  <c r="K1434" i="10"/>
  <c r="K1435" i="10"/>
  <c r="K1436" i="10"/>
  <c r="K1437" i="10"/>
  <c r="K1438" i="10"/>
  <c r="K1439" i="10"/>
  <c r="K1440" i="10"/>
  <c r="K1441" i="10"/>
  <c r="K1442" i="10"/>
  <c r="K1443" i="10"/>
  <c r="K1444" i="10"/>
  <c r="K1445" i="10"/>
  <c r="K1446" i="10"/>
  <c r="K1447" i="10"/>
  <c r="K1448" i="10"/>
  <c r="K1449" i="10"/>
  <c r="K1450" i="10"/>
  <c r="K1451" i="10"/>
  <c r="K1452" i="10"/>
  <c r="K1453" i="10"/>
  <c r="K1454" i="10"/>
  <c r="K1455" i="10"/>
  <c r="K1456" i="10"/>
  <c r="K1457" i="10"/>
  <c r="K1458" i="10"/>
  <c r="K1459" i="10"/>
  <c r="K1460" i="10"/>
  <c r="K1461" i="10"/>
  <c r="K1462" i="10"/>
  <c r="K1463" i="10"/>
  <c r="K1464" i="10"/>
  <c r="K1465" i="10"/>
  <c r="K1466" i="10"/>
  <c r="K1467" i="10"/>
  <c r="K1468" i="10"/>
  <c r="K1469" i="10"/>
  <c r="K1470" i="10"/>
  <c r="K1471" i="10"/>
  <c r="K1472" i="10"/>
  <c r="K1473" i="10"/>
  <c r="K1474" i="10"/>
  <c r="K1475" i="10"/>
  <c r="K1476" i="10"/>
  <c r="K1477" i="10"/>
  <c r="K1478" i="10"/>
  <c r="K1479" i="10"/>
  <c r="K1480" i="10"/>
  <c r="K1481" i="10"/>
  <c r="K1482" i="10"/>
  <c r="K1483" i="10"/>
  <c r="K1484" i="10"/>
  <c r="K1485" i="10"/>
  <c r="K1486" i="10"/>
  <c r="K1487" i="10"/>
  <c r="K1488" i="10"/>
  <c r="K1489" i="10"/>
  <c r="K1490" i="10"/>
  <c r="K1491" i="10"/>
  <c r="K1492" i="10"/>
  <c r="K1493" i="10"/>
  <c r="K1494" i="10"/>
  <c r="K1495" i="10"/>
  <c r="K1496" i="10"/>
  <c r="K1497" i="10"/>
  <c r="K1498" i="10"/>
  <c r="K1499" i="10"/>
  <c r="K1500" i="10"/>
  <c r="K1501" i="10"/>
  <c r="K1502" i="10"/>
  <c r="K1503" i="10"/>
  <c r="K1504" i="10"/>
  <c r="K1505" i="10"/>
  <c r="K1506" i="10"/>
  <c r="K1507" i="10"/>
  <c r="K1508" i="10"/>
  <c r="K1509" i="10"/>
  <c r="K1510" i="10"/>
  <c r="K1511" i="10"/>
  <c r="K1512" i="10"/>
  <c r="K1513" i="10"/>
  <c r="K1514" i="10"/>
  <c r="K1515" i="10"/>
  <c r="K1516" i="10"/>
  <c r="K1517" i="10"/>
  <c r="K1518" i="10"/>
  <c r="K1519" i="10"/>
  <c r="K1520" i="10"/>
  <c r="K1521" i="10"/>
  <c r="K1522" i="10"/>
  <c r="K1523" i="10"/>
  <c r="K1524" i="10"/>
  <c r="K1525" i="10"/>
  <c r="K1526" i="10"/>
  <c r="K1527" i="10"/>
  <c r="K1528" i="10"/>
  <c r="K1529" i="10"/>
  <c r="K1530" i="10"/>
  <c r="K1531" i="10"/>
  <c r="K1532" i="10"/>
  <c r="K1533" i="10"/>
  <c r="K1534" i="10"/>
  <c r="K1535" i="10"/>
  <c r="K1536" i="10"/>
  <c r="K1537" i="10"/>
  <c r="K1538" i="10"/>
  <c r="K1539" i="10"/>
  <c r="K1540" i="10"/>
  <c r="K1541" i="10"/>
  <c r="K1542" i="10"/>
  <c r="K1543" i="10"/>
  <c r="K1544" i="10"/>
  <c r="K1545" i="10"/>
  <c r="K1546" i="10"/>
  <c r="K1547" i="10"/>
  <c r="K1548" i="10"/>
  <c r="K1549" i="10"/>
  <c r="K1550" i="10"/>
  <c r="K1551" i="10"/>
  <c r="K1552" i="10"/>
  <c r="K1553" i="10"/>
  <c r="K1554" i="10"/>
  <c r="K1555" i="10"/>
  <c r="K1556" i="10"/>
  <c r="K1557" i="10"/>
  <c r="K1558" i="10"/>
  <c r="K1559" i="10"/>
  <c r="K1560" i="10"/>
  <c r="K1561" i="10"/>
  <c r="K1562" i="10"/>
  <c r="K1563" i="10"/>
  <c r="K1564" i="10"/>
  <c r="K1565" i="10"/>
  <c r="K1566" i="10"/>
  <c r="K1567" i="10"/>
  <c r="K1568" i="10"/>
  <c r="K1569" i="10"/>
  <c r="K1570" i="10"/>
  <c r="K1571" i="10"/>
  <c r="K1572" i="10"/>
  <c r="K1573" i="10"/>
  <c r="K1574" i="10"/>
  <c r="K1575" i="10"/>
  <c r="K1576" i="10"/>
  <c r="K1577" i="10"/>
  <c r="K1578" i="10"/>
  <c r="K1579" i="10"/>
  <c r="K1580" i="10"/>
  <c r="K1581" i="10"/>
  <c r="K1582" i="10"/>
  <c r="K1583" i="10"/>
  <c r="K1584" i="10"/>
  <c r="K1585" i="10"/>
  <c r="K1586" i="10"/>
  <c r="K1587" i="10"/>
  <c r="K1588" i="10"/>
  <c r="K1589" i="10"/>
  <c r="K1590" i="10"/>
  <c r="K1591" i="10"/>
  <c r="K1592" i="10"/>
  <c r="K1593" i="10"/>
  <c r="K1594" i="10"/>
  <c r="K1595" i="10"/>
  <c r="K1596" i="10"/>
  <c r="K1597" i="10"/>
  <c r="K1598" i="10"/>
  <c r="K1599" i="10"/>
  <c r="K1600" i="10"/>
  <c r="K1601" i="10"/>
  <c r="K1602" i="10"/>
  <c r="K1603" i="10"/>
  <c r="K1604" i="10"/>
  <c r="K1605" i="10"/>
  <c r="K1606" i="10"/>
  <c r="K1607" i="10"/>
  <c r="K1608" i="10"/>
  <c r="K1609" i="10"/>
  <c r="K1610" i="10"/>
  <c r="K1611" i="10"/>
  <c r="K1612" i="10"/>
  <c r="K1613" i="10"/>
  <c r="K1614" i="10"/>
  <c r="K1615" i="10"/>
  <c r="K1616" i="10"/>
  <c r="K1617" i="10"/>
  <c r="K1618" i="10"/>
  <c r="K1619" i="10"/>
  <c r="K1620" i="10"/>
  <c r="K1621" i="10"/>
  <c r="K1622" i="10"/>
  <c r="K1623" i="10"/>
  <c r="K1624" i="10"/>
  <c r="K1625" i="10"/>
  <c r="K1626" i="10"/>
  <c r="K1627" i="10"/>
  <c r="K1628" i="10"/>
  <c r="K1629" i="10"/>
  <c r="K1630" i="10"/>
  <c r="K1631" i="10"/>
  <c r="K1632" i="10"/>
  <c r="K1633" i="10"/>
  <c r="K1634" i="10"/>
  <c r="K1635" i="10"/>
  <c r="K1636" i="10"/>
  <c r="K1637" i="10"/>
  <c r="K1638" i="10"/>
  <c r="K1639" i="10"/>
  <c r="K1640" i="10"/>
  <c r="K1641" i="10"/>
  <c r="K1642" i="10"/>
  <c r="K1643" i="10"/>
  <c r="K1644" i="10"/>
  <c r="K1645" i="10"/>
  <c r="K1646" i="10"/>
  <c r="K1647" i="10"/>
  <c r="K1648" i="10"/>
  <c r="K1649" i="10"/>
  <c r="K1650" i="10"/>
  <c r="K1651" i="10"/>
  <c r="K1652" i="10"/>
  <c r="K1653" i="10"/>
  <c r="K1654" i="10"/>
  <c r="K1655" i="10"/>
  <c r="K1656" i="10"/>
  <c r="K1657" i="10"/>
  <c r="K1658" i="10"/>
  <c r="K1659" i="10"/>
  <c r="K1660" i="10"/>
  <c r="K1661" i="10"/>
  <c r="K1662" i="10"/>
  <c r="K1663" i="10"/>
  <c r="K1664" i="10"/>
  <c r="K1665" i="10"/>
  <c r="K1666" i="10"/>
  <c r="K1667" i="10"/>
  <c r="K1668" i="10"/>
  <c r="K1669" i="10"/>
  <c r="K1670" i="10"/>
  <c r="K1671" i="10"/>
  <c r="K1672" i="10"/>
  <c r="K1673" i="10"/>
  <c r="K1674" i="10"/>
  <c r="K1675" i="10"/>
  <c r="K1676" i="10"/>
  <c r="K1677" i="10"/>
  <c r="K1678" i="10"/>
  <c r="K1679" i="10"/>
  <c r="K1680" i="10"/>
  <c r="K1681" i="10"/>
  <c r="K1682" i="10"/>
  <c r="K1683" i="10"/>
  <c r="K1684" i="10"/>
  <c r="K3" i="10"/>
  <c r="K4" i="10"/>
  <c r="K5" i="10"/>
  <c r="K6" i="10"/>
  <c r="K7" i="10"/>
  <c r="K8" i="10"/>
  <c r="K9" i="10"/>
  <c r="K10" i="10"/>
  <c r="K11" i="10"/>
  <c r="K12" i="10"/>
  <c r="K13" i="10"/>
  <c r="K14" i="10"/>
  <c r="K15" i="10"/>
  <c r="K2" i="10"/>
  <c r="H65" i="11"/>
  <c r="I65" i="11"/>
  <c r="I66" i="11"/>
  <c r="H66" i="11"/>
  <c r="H76" i="11"/>
  <c r="D65" i="11"/>
  <c r="D66" i="11"/>
  <c r="D76" i="11"/>
  <c r="I75" i="11"/>
  <c r="H75" i="11"/>
  <c r="D75" i="11"/>
  <c r="I74" i="11"/>
  <c r="H74" i="11"/>
  <c r="D74" i="11"/>
  <c r="I63" i="11"/>
  <c r="H63" i="11"/>
  <c r="D63" i="11"/>
  <c r="P60" i="11"/>
  <c r="I60" i="11"/>
  <c r="H60" i="11"/>
  <c r="I59" i="11"/>
  <c r="H59" i="11"/>
  <c r="D59" i="11"/>
  <c r="I56" i="11"/>
  <c r="H56" i="11"/>
  <c r="P40" i="11"/>
  <c r="I40" i="11"/>
  <c r="H40" i="11"/>
  <c r="E69" i="11"/>
  <c r="J73" i="11"/>
  <c r="J78" i="11"/>
  <c r="E58" i="11"/>
  <c r="E45" i="11"/>
  <c r="E74" i="11"/>
  <c r="J34" i="11"/>
  <c r="E75" i="11"/>
  <c r="E65" i="11"/>
  <c r="E71" i="11"/>
  <c r="E70" i="11"/>
  <c r="J77" i="11"/>
  <c r="E56" i="11"/>
  <c r="E44" i="11"/>
  <c r="E43" i="11"/>
  <c r="E66" i="11"/>
  <c r="E63" i="11"/>
  <c r="E68" i="11"/>
  <c r="E42" i="11"/>
  <c r="P77" i="11" l="1"/>
  <c r="P78" i="11"/>
  <c r="P73" i="11"/>
  <c r="L76" i="11"/>
  <c r="P76" i="11" s="1"/>
  <c r="L55" i="11"/>
  <c r="P55" i="11" s="1"/>
  <c r="P34" i="11"/>
  <c r="K23" i="1"/>
  <c r="P25" i="1"/>
  <c r="P26" i="1"/>
  <c r="F45" i="11"/>
  <c r="G45" i="11" s="1"/>
  <c r="F44" i="11"/>
  <c r="G44" i="11" s="1"/>
  <c r="F43" i="11"/>
  <c r="G43" i="11" s="1"/>
  <c r="F42" i="11"/>
  <c r="G42" i="11" s="1"/>
  <c r="F71" i="11"/>
  <c r="G71" i="11" s="1"/>
  <c r="F69" i="11"/>
  <c r="G69" i="11" s="1"/>
  <c r="F70" i="11"/>
  <c r="G70" i="11" s="1"/>
  <c r="F68" i="11"/>
  <c r="G68" i="11" s="1"/>
  <c r="F58" i="11"/>
  <c r="G58" i="11" s="1"/>
  <c r="F65" i="11"/>
  <c r="G65" i="11" s="1"/>
  <c r="F66" i="11"/>
  <c r="G66" i="11" s="1"/>
  <c r="F75" i="11"/>
  <c r="G75" i="11" s="1"/>
  <c r="F76" i="11"/>
  <c r="G76" i="11" s="1"/>
  <c r="F74" i="11"/>
  <c r="G74" i="11" s="1"/>
  <c r="F63" i="11"/>
  <c r="G63" i="11" s="1"/>
  <c r="F56" i="11"/>
  <c r="G56" i="11" s="1"/>
  <c r="F40" i="11"/>
  <c r="G40" i="11" s="1"/>
  <c r="D40" i="11"/>
  <c r="D56" i="11"/>
  <c r="D10" i="11"/>
  <c r="D9" i="11"/>
  <c r="D8" i="11"/>
  <c r="D7" i="11"/>
  <c r="D6" i="11"/>
  <c r="J69" i="11"/>
  <c r="J44" i="11"/>
  <c r="J71" i="11"/>
  <c r="J56" i="11"/>
  <c r="J68" i="11"/>
  <c r="J63" i="11"/>
  <c r="J42" i="11"/>
  <c r="J43" i="11"/>
  <c r="J58" i="11"/>
  <c r="J70" i="11"/>
  <c r="J59" i="11"/>
  <c r="J45" i="11"/>
  <c r="J75" i="11"/>
  <c r="J66" i="11"/>
  <c r="J65" i="11"/>
  <c r="J74" i="11"/>
  <c r="P75" i="11" l="1"/>
  <c r="P74" i="11"/>
  <c r="P70" i="11"/>
  <c r="P69" i="11"/>
  <c r="P68" i="11"/>
  <c r="P71" i="11"/>
  <c r="P66" i="11"/>
  <c r="P63" i="11"/>
  <c r="P65" i="11"/>
  <c r="P56" i="11"/>
  <c r="P43" i="11"/>
  <c r="P42" i="11"/>
  <c r="P45" i="11"/>
  <c r="P44" i="11"/>
  <c r="K24" i="1"/>
  <c r="D37" i="11"/>
  <c r="H37" i="11"/>
  <c r="I37" i="11"/>
  <c r="D38" i="11"/>
  <c r="H38" i="11"/>
  <c r="I38" i="11"/>
  <c r="D39" i="11"/>
  <c r="H39" i="11"/>
  <c r="D51" i="11"/>
  <c r="H51" i="11"/>
  <c r="I51" i="11"/>
  <c r="D52" i="11"/>
  <c r="H52" i="11"/>
  <c r="I52" i="11"/>
  <c r="D53" i="11"/>
  <c r="H53" i="11"/>
  <c r="I53" i="11"/>
  <c r="D55" i="11"/>
  <c r="H55" i="11"/>
  <c r="D47" i="11"/>
  <c r="H47" i="11"/>
  <c r="I47" i="11"/>
  <c r="D48" i="11"/>
  <c r="H48" i="11"/>
  <c r="D49" i="11"/>
  <c r="H49" i="11"/>
  <c r="D36" i="11"/>
  <c r="H36" i="11"/>
  <c r="I36" i="11"/>
  <c r="I33" i="11"/>
  <c r="H33" i="11"/>
  <c r="I32" i="11"/>
  <c r="H32" i="11"/>
  <c r="I31" i="11"/>
  <c r="H31" i="11"/>
  <c r="D33" i="11"/>
  <c r="D32" i="11"/>
  <c r="D31" i="11"/>
  <c r="E33" i="11"/>
  <c r="E36" i="11"/>
  <c r="E38" i="11"/>
  <c r="E53" i="11"/>
  <c r="E31" i="11"/>
  <c r="E32" i="11"/>
  <c r="E52" i="11"/>
  <c r="E37" i="11"/>
  <c r="E51" i="11"/>
  <c r="E47" i="11"/>
  <c r="F48" i="11" l="1"/>
  <c r="G48" i="11" s="1"/>
  <c r="F49" i="11"/>
  <c r="G49" i="11" s="1"/>
  <c r="F55" i="11"/>
  <c r="G55" i="11" s="1"/>
  <c r="F51" i="11"/>
  <c r="G51" i="11" s="1"/>
  <c r="F37" i="11"/>
  <c r="G37" i="11" s="1"/>
  <c r="F60" i="11"/>
  <c r="G60" i="11" s="1"/>
  <c r="F53" i="11"/>
  <c r="G53" i="11" s="1"/>
  <c r="F39" i="11"/>
  <c r="G39" i="11" s="1"/>
  <c r="F59" i="11"/>
  <c r="G59" i="11" s="1"/>
  <c r="F47" i="11"/>
  <c r="G47" i="11" s="1"/>
  <c r="F52" i="11"/>
  <c r="G52" i="11" s="1"/>
  <c r="F38" i="11"/>
  <c r="G38" i="11" s="1"/>
  <c r="F36" i="11"/>
  <c r="G36" i="11" s="1"/>
  <c r="F32" i="11"/>
  <c r="G32" i="11" s="1"/>
  <c r="F33" i="11"/>
  <c r="G33" i="11" s="1"/>
  <c r="F31" i="11"/>
  <c r="G31" i="11" s="1"/>
  <c r="J38" i="11"/>
  <c r="J36" i="11"/>
  <c r="J52" i="11"/>
  <c r="J31" i="11"/>
  <c r="J51" i="11"/>
  <c r="J47" i="11"/>
  <c r="J53" i="11"/>
  <c r="J32" i="11"/>
  <c r="J33" i="11"/>
  <c r="J37" i="11"/>
  <c r="P52" i="11" l="1"/>
  <c r="P51" i="11"/>
  <c r="P53" i="11"/>
  <c r="P47" i="11"/>
  <c r="P38" i="11"/>
  <c r="P37" i="11"/>
  <c r="P36" i="11"/>
  <c r="P33" i="11"/>
  <c r="P32" i="11"/>
  <c r="P31" i="11"/>
  <c r="P58" i="11"/>
  <c r="P59" i="11"/>
  <c r="P49" i="11"/>
  <c r="P48" i="11"/>
  <c r="K39" i="11" l="1"/>
  <c r="L39" i="11" s="1"/>
  <c r="P39" i="11" l="1"/>
  <c r="H21" i="8" l="1"/>
  <c r="L8" i="8"/>
  <c r="V3" i="8" l="1"/>
  <c r="P60" i="8"/>
  <c r="O60" i="8"/>
  <c r="N60" i="8"/>
  <c r="M60" i="8"/>
  <c r="L60" i="8"/>
  <c r="K60" i="8"/>
  <c r="J60" i="8"/>
  <c r="I60" i="8"/>
  <c r="P57" i="8"/>
  <c r="O57" i="8"/>
  <c r="N57" i="8"/>
  <c r="M57" i="8"/>
  <c r="L57" i="8"/>
  <c r="K57" i="8"/>
  <c r="J57" i="8"/>
  <c r="I57" i="8"/>
  <c r="P54" i="8"/>
  <c r="O54" i="8"/>
  <c r="N54" i="8"/>
  <c r="M54" i="8"/>
  <c r="L54" i="8"/>
  <c r="K54" i="8"/>
  <c r="J54" i="8"/>
  <c r="I54" i="8"/>
  <c r="P51" i="8"/>
  <c r="O51" i="8"/>
  <c r="N51" i="8"/>
  <c r="M51" i="8"/>
  <c r="L51" i="8"/>
  <c r="K51" i="8"/>
  <c r="J51" i="8"/>
  <c r="I51" i="8"/>
  <c r="P48" i="8"/>
  <c r="O48" i="8"/>
  <c r="N48" i="8"/>
  <c r="M48" i="8"/>
  <c r="L48" i="8"/>
  <c r="K48" i="8"/>
  <c r="J48" i="8"/>
  <c r="I48" i="8"/>
  <c r="P45" i="8"/>
  <c r="O45" i="8"/>
  <c r="N45" i="8"/>
  <c r="M45" i="8"/>
  <c r="L45" i="8"/>
  <c r="K45" i="8"/>
  <c r="J45" i="8"/>
  <c r="I45" i="8"/>
  <c r="P42" i="8"/>
  <c r="O42" i="8"/>
  <c r="N42" i="8"/>
  <c r="M42" i="8"/>
  <c r="L42" i="8"/>
  <c r="K42" i="8"/>
  <c r="J42" i="8"/>
  <c r="I42" i="8"/>
  <c r="P39" i="8"/>
  <c r="O39" i="8"/>
  <c r="N39" i="8"/>
  <c r="M39" i="8"/>
  <c r="L39" i="8"/>
  <c r="K39" i="8"/>
  <c r="J39" i="8"/>
  <c r="I39" i="8"/>
  <c r="P36" i="8"/>
  <c r="O36" i="8"/>
  <c r="N36" i="8"/>
  <c r="M36" i="8"/>
  <c r="L36" i="8"/>
  <c r="K36" i="8"/>
  <c r="J36" i="8"/>
  <c r="I36" i="8"/>
  <c r="P33" i="8"/>
  <c r="O33" i="8"/>
  <c r="N33" i="8"/>
  <c r="M33" i="8"/>
  <c r="L33" i="8"/>
  <c r="K33" i="8"/>
  <c r="J33" i="8"/>
  <c r="I33" i="8"/>
  <c r="P30" i="8"/>
  <c r="O30" i="8"/>
  <c r="N30" i="8"/>
  <c r="M30" i="8"/>
  <c r="L30" i="8"/>
  <c r="K30" i="8"/>
  <c r="J30" i="8"/>
  <c r="I30" i="8"/>
  <c r="P27" i="8"/>
  <c r="O27" i="8"/>
  <c r="N27" i="8"/>
  <c r="M27" i="8"/>
  <c r="L27" i="8"/>
  <c r="K27" i="8"/>
  <c r="J27" i="8"/>
  <c r="I27" i="8"/>
  <c r="N68" i="8" l="1"/>
  <c r="H17" i="3" l="1"/>
  <c r="H19" i="3"/>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M10" i="8"/>
  <c r="M9" i="8"/>
  <c r="L11" i="8"/>
  <c r="L10" i="8"/>
  <c r="L9" i="8"/>
  <c r="M11" i="8"/>
  <c r="L12" i="8"/>
  <c r="U14" i="3" l="1"/>
  <c r="Q14" i="3"/>
  <c r="M14" i="3"/>
  <c r="V13" i="3"/>
  <c r="R13" i="3"/>
  <c r="N13" i="3"/>
  <c r="W12" i="3"/>
  <c r="S12" i="3"/>
  <c r="O12" i="3"/>
  <c r="K12" i="3"/>
  <c r="T11" i="3"/>
  <c r="P11" i="3"/>
  <c r="L11" i="3"/>
  <c r="U10" i="3"/>
  <c r="Q10" i="3"/>
  <c r="M10" i="3"/>
  <c r="V9" i="3"/>
  <c r="R9" i="3"/>
  <c r="N9" i="3"/>
  <c r="W8" i="3"/>
  <c r="S8" i="3"/>
  <c r="O8" i="3"/>
  <c r="K8" i="3"/>
  <c r="T7" i="3"/>
  <c r="P7" i="3"/>
  <c r="L7" i="3"/>
  <c r="J12" i="3"/>
  <c r="J8" i="3"/>
  <c r="V14" i="3"/>
  <c r="N14" i="3"/>
  <c r="O13" i="3"/>
  <c r="P12" i="3"/>
  <c r="U11" i="3"/>
  <c r="V10" i="3"/>
  <c r="W9" i="3"/>
  <c r="K9" i="3"/>
  <c r="L8" i="3"/>
  <c r="M7" i="3"/>
  <c r="T14" i="3"/>
  <c r="P14" i="3"/>
  <c r="L14" i="3"/>
  <c r="U13" i="3"/>
  <c r="Q13" i="3"/>
  <c r="M13" i="3"/>
  <c r="V12" i="3"/>
  <c r="R12" i="3"/>
  <c r="N12" i="3"/>
  <c r="W11" i="3"/>
  <c r="S11" i="3"/>
  <c r="O11" i="3"/>
  <c r="K11" i="3"/>
  <c r="T10" i="3"/>
  <c r="P10" i="3"/>
  <c r="L10" i="3"/>
  <c r="U9" i="3"/>
  <c r="Q9" i="3"/>
  <c r="M9" i="3"/>
  <c r="V8" i="3"/>
  <c r="R8" i="3"/>
  <c r="N8" i="3"/>
  <c r="W7" i="3"/>
  <c r="S7" i="3"/>
  <c r="O7" i="3"/>
  <c r="K7" i="3"/>
  <c r="J11" i="3"/>
  <c r="J7" i="3"/>
  <c r="W13" i="3"/>
  <c r="T12" i="3"/>
  <c r="Q11" i="3"/>
  <c r="R10" i="3"/>
  <c r="S9" i="3"/>
  <c r="P8" i="3"/>
  <c r="Q7" i="3"/>
  <c r="J9" i="3"/>
  <c r="W14" i="3"/>
  <c r="S14" i="3"/>
  <c r="O14" i="3"/>
  <c r="K14" i="3"/>
  <c r="T13" i="3"/>
  <c r="P13" i="3"/>
  <c r="L13" i="3"/>
  <c r="U12" i="3"/>
  <c r="Q12" i="3"/>
  <c r="M12" i="3"/>
  <c r="V11" i="3"/>
  <c r="R11" i="3"/>
  <c r="N11" i="3"/>
  <c r="W10" i="3"/>
  <c r="S10" i="3"/>
  <c r="O10" i="3"/>
  <c r="K10" i="3"/>
  <c r="T9" i="3"/>
  <c r="P9" i="3"/>
  <c r="L9" i="3"/>
  <c r="U8" i="3"/>
  <c r="Q8" i="3"/>
  <c r="M8" i="3"/>
  <c r="V7" i="3"/>
  <c r="R7" i="3"/>
  <c r="N7" i="3"/>
  <c r="J14" i="3"/>
  <c r="J10" i="3"/>
  <c r="R14" i="3"/>
  <c r="S13" i="3"/>
  <c r="K13" i="3"/>
  <c r="L12" i="3"/>
  <c r="M11" i="3"/>
  <c r="N10" i="3"/>
  <c r="O9" i="3"/>
  <c r="T8" i="3"/>
  <c r="U7" i="3"/>
  <c r="J13" i="3"/>
  <c r="J15" i="3" l="1"/>
  <c r="O24" i="8"/>
  <c r="K24" i="8"/>
  <c r="O21" i="8"/>
  <c r="K21" i="8"/>
  <c r="M24" i="8"/>
  <c r="M21" i="8"/>
  <c r="P24" i="8"/>
  <c r="P21" i="8"/>
  <c r="L21" i="8"/>
  <c r="N24" i="8"/>
  <c r="J24" i="8"/>
  <c r="N21" i="8"/>
  <c r="J21" i="8"/>
  <c r="I24" i="8"/>
  <c r="I21" i="8"/>
  <c r="L24" i="8"/>
  <c r="V17" i="8"/>
  <c r="U61" i="8"/>
  <c r="H60" i="8"/>
  <c r="F60" i="8"/>
  <c r="N59" i="8"/>
  <c r="M59" i="8"/>
  <c r="J59" i="8"/>
  <c r="U58" i="8"/>
  <c r="H57" i="8"/>
  <c r="F57" i="8"/>
  <c r="N56" i="8"/>
  <c r="M56" i="8"/>
  <c r="J56" i="8"/>
  <c r="U55" i="8"/>
  <c r="H54" i="8"/>
  <c r="F54" i="8"/>
  <c r="N53" i="8"/>
  <c r="M53" i="8"/>
  <c r="J53" i="8"/>
  <c r="U52" i="8"/>
  <c r="H51" i="8"/>
  <c r="F51" i="8"/>
  <c r="N50" i="8"/>
  <c r="M50" i="8"/>
  <c r="J50" i="8"/>
  <c r="U49" i="8"/>
  <c r="H48" i="8"/>
  <c r="F48" i="8"/>
  <c r="N47" i="8"/>
  <c r="M47" i="8"/>
  <c r="J47" i="8"/>
  <c r="U46" i="8"/>
  <c r="H45" i="8"/>
  <c r="F45" i="8"/>
  <c r="N44" i="8"/>
  <c r="M44" i="8"/>
  <c r="J44" i="8"/>
  <c r="U43" i="8"/>
  <c r="H42" i="8"/>
  <c r="F42" i="8"/>
  <c r="N41" i="8"/>
  <c r="M41" i="8"/>
  <c r="J41" i="8"/>
  <c r="U40" i="8"/>
  <c r="H39" i="8"/>
  <c r="F39" i="8"/>
  <c r="N38" i="8"/>
  <c r="M38" i="8"/>
  <c r="J38" i="8"/>
  <c r="U37" i="8"/>
  <c r="H36" i="8"/>
  <c r="F36" i="8"/>
  <c r="N35" i="8"/>
  <c r="M35" i="8"/>
  <c r="J35" i="8"/>
  <c r="U34" i="8"/>
  <c r="H33" i="8"/>
  <c r="F33" i="8"/>
  <c r="N32" i="8"/>
  <c r="M32" i="8"/>
  <c r="J32" i="8"/>
  <c r="U31" i="8"/>
  <c r="H30" i="8"/>
  <c r="F30" i="8"/>
  <c r="N29" i="8"/>
  <c r="M29" i="8"/>
  <c r="J29" i="8"/>
  <c r="U28" i="8"/>
  <c r="H27" i="8"/>
  <c r="F27" i="8"/>
  <c r="N26" i="8"/>
  <c r="M26" i="8"/>
  <c r="J26" i="8"/>
  <c r="U25" i="8"/>
  <c r="H24" i="8"/>
  <c r="F24" i="8"/>
  <c r="N23" i="8"/>
  <c r="M23" i="8"/>
  <c r="J23" i="8"/>
  <c r="V22" i="8"/>
  <c r="V25" i="8" s="1"/>
  <c r="U22" i="8"/>
  <c r="F21" i="8"/>
  <c r="N20" i="8"/>
  <c r="M20" i="8"/>
  <c r="J20" i="8"/>
  <c r="F18" i="8"/>
  <c r="F22" i="8" l="1"/>
  <c r="F58" i="8"/>
  <c r="F46" i="8"/>
  <c r="F34" i="8"/>
  <c r="F55" i="8"/>
  <c r="F43" i="8"/>
  <c r="F31" i="8"/>
  <c r="F52" i="8"/>
  <c r="F40" i="8"/>
  <c r="F28" i="8"/>
  <c r="F61" i="8"/>
  <c r="F49" i="8"/>
  <c r="F37" i="8"/>
  <c r="F25" i="8"/>
  <c r="A22" i="8"/>
  <c r="V28" i="8"/>
  <c r="A25" i="8"/>
  <c r="F17" i="8" l="1"/>
  <c r="H18" i="8" s="1"/>
  <c r="V31" i="8"/>
  <c r="A28" i="8"/>
  <c r="V34" i="8" l="1"/>
  <c r="A31" i="8"/>
  <c r="V37" i="8" l="1"/>
  <c r="A34" i="8"/>
  <c r="V40" i="8" l="1"/>
  <c r="A37" i="8"/>
  <c r="V43" i="8" l="1"/>
  <c r="A40" i="8"/>
  <c r="V46" i="8" l="1"/>
  <c r="A43" i="8"/>
  <c r="V49" i="8" l="1"/>
  <c r="A46" i="8"/>
  <c r="V52" i="8" l="1"/>
  <c r="A49" i="8"/>
  <c r="V55" i="8" l="1"/>
  <c r="A52" i="8"/>
  <c r="V58" i="8" l="1"/>
  <c r="A55" i="8"/>
  <c r="V61" i="8" l="1"/>
  <c r="A61" i="8" s="1"/>
  <c r="A58" i="8"/>
</calcChain>
</file>

<file path=xl/sharedStrings.xml><?xml version="1.0" encoding="utf-8"?>
<sst xmlns="http://schemas.openxmlformats.org/spreadsheetml/2006/main" count="11179" uniqueCount="3483">
  <si>
    <t>Yes</t>
  </si>
  <si>
    <t>No</t>
  </si>
  <si>
    <t>Course Title</t>
  </si>
  <si>
    <t>Instructions:</t>
  </si>
  <si>
    <t>CredTitle</t>
  </si>
  <si>
    <t>AgencyName</t>
  </si>
  <si>
    <t>Industry</t>
  </si>
  <si>
    <t>CertCost</t>
  </si>
  <si>
    <t>AgencyAcronym</t>
  </si>
  <si>
    <t>AWS</t>
  </si>
  <si>
    <t>Fitness</t>
  </si>
  <si>
    <t>ACSM</t>
  </si>
  <si>
    <t>Management</t>
  </si>
  <si>
    <t>Trade Skill</t>
  </si>
  <si>
    <t>Cisco Certified Entry Networking Technician (CCENT)</t>
  </si>
  <si>
    <t>Cisco Systems, Inc.</t>
  </si>
  <si>
    <t>Cisco</t>
  </si>
  <si>
    <t>CompTIA Network+ ce</t>
  </si>
  <si>
    <t>CompTIA</t>
  </si>
  <si>
    <t>CompTIA Security+ ce</t>
  </si>
  <si>
    <t>ETA-I</t>
  </si>
  <si>
    <t>Commercial Driver License (CDL)</t>
  </si>
  <si>
    <t>FMCSA</t>
  </si>
  <si>
    <t>Associate Professional in Human Resources (aPHR)</t>
  </si>
  <si>
    <t>HR</t>
  </si>
  <si>
    <t>HRCI</t>
  </si>
  <si>
    <t>Certified Records Manager (CRM)</t>
  </si>
  <si>
    <t>Logistics</t>
  </si>
  <si>
    <t>Certified Lean Six Sigma Green Belt (ICGB)</t>
  </si>
  <si>
    <t>IASSC</t>
  </si>
  <si>
    <t>Systems Security Certified Practitioner (SSCP)</t>
  </si>
  <si>
    <t>Certified Logistics Associate (CLA)</t>
  </si>
  <si>
    <t>MSSC</t>
  </si>
  <si>
    <t>Microsoft Technician (MTA)</t>
  </si>
  <si>
    <t>Microsoft Corporation</t>
  </si>
  <si>
    <t>MS</t>
  </si>
  <si>
    <t>Certified Billing and Coding Specialist (CBCS)</t>
  </si>
  <si>
    <t>Medical</t>
  </si>
  <si>
    <t>NHA</t>
  </si>
  <si>
    <t>NITC</t>
  </si>
  <si>
    <t>ASE</t>
  </si>
  <si>
    <t>Emergency Medical Technician (EMT)</t>
  </si>
  <si>
    <t>NREMT</t>
  </si>
  <si>
    <t>ServSafe Food Protection Manager</t>
  </si>
  <si>
    <t>Food</t>
  </si>
  <si>
    <t>NRAEF</t>
  </si>
  <si>
    <t>Certified Associate in Project Management (CAPM)</t>
  </si>
  <si>
    <t>PMI</t>
  </si>
  <si>
    <t>Credentialing Assistance Request</t>
  </si>
  <si>
    <t>Do not insert documents or images into this Excel file.</t>
  </si>
  <si>
    <t xml:space="preserve"> Other documents required to enroll in course/exam</t>
  </si>
  <si>
    <t xml:space="preserve"> This Excel file</t>
  </si>
  <si>
    <t>Supporting documents</t>
  </si>
  <si>
    <t>The following documents must be attached to your GoArmyEd CRM case to process a Credentialing Assistance Request</t>
  </si>
  <si>
    <t>Application Fee</t>
  </si>
  <si>
    <t>Membership Fee</t>
  </si>
  <si>
    <t>Training</t>
  </si>
  <si>
    <t>Materials</t>
  </si>
  <si>
    <t>Prep Course</t>
  </si>
  <si>
    <t>Boot Camp</t>
  </si>
  <si>
    <t>URL for this item on vendor's web site</t>
  </si>
  <si>
    <t>Publisher</t>
  </si>
  <si>
    <t>Edition</t>
  </si>
  <si>
    <t>Author(s)</t>
  </si>
  <si>
    <t>Vendor Name</t>
  </si>
  <si>
    <t>Type of cost 
(Use dropdown list)</t>
  </si>
  <si>
    <t>Work</t>
  </si>
  <si>
    <t>Personal</t>
  </si>
  <si>
    <t>ISBN</t>
  </si>
  <si>
    <t>Title</t>
  </si>
  <si>
    <t>Price</t>
  </si>
  <si>
    <t>Part Number</t>
  </si>
  <si>
    <t>Item Description</t>
  </si>
  <si>
    <t>Comment</t>
  </si>
  <si>
    <t>Course Number</t>
  </si>
  <si>
    <t>Description</t>
  </si>
  <si>
    <t>Boot Camp Title</t>
  </si>
  <si>
    <t>Fee</t>
  </si>
  <si>
    <t>Fee Amount</t>
  </si>
  <si>
    <t>Mandatory (Y or N)</t>
  </si>
  <si>
    <t>Training Number</t>
  </si>
  <si>
    <t>Training Title</t>
  </si>
  <si>
    <t>Book</t>
  </si>
  <si>
    <t>Quantity</t>
  </si>
  <si>
    <t>Price each</t>
  </si>
  <si>
    <t>Cost</t>
  </si>
  <si>
    <t>Credential Cost</t>
  </si>
  <si>
    <t>Credential Number</t>
  </si>
  <si>
    <t>Credential Name</t>
  </si>
  <si>
    <t xml:space="preserve"> </t>
  </si>
  <si>
    <t>Max #</t>
  </si>
  <si>
    <t>Nr Cols</t>
  </si>
  <si>
    <t>u</t>
  </si>
  <si>
    <t>Keep this blank Line --&gt;</t>
  </si>
  <si>
    <t>Important note! Government policy requires the purchase of books and materials from the vendor with the lowest price.</t>
  </si>
  <si>
    <t>ê</t>
  </si>
  <si>
    <t>Place an "x" in each box to indicate your understanding of this requirement</t>
  </si>
  <si>
    <t>Optional -- Additional Comments</t>
  </si>
  <si>
    <t>Insert below additional information or comments regarding your Credentialing Assistance Request</t>
  </si>
  <si>
    <t>Rank</t>
  </si>
  <si>
    <t>Rank List</t>
  </si>
  <si>
    <t>PVT  (E-1)</t>
  </si>
  <si>
    <t>PV2  (E-2)</t>
  </si>
  <si>
    <t>PFC  (E-3)</t>
  </si>
  <si>
    <t>SPC  (E-4)</t>
  </si>
  <si>
    <t>CPL  (E-4)</t>
  </si>
  <si>
    <t>SGT  (E-5)</t>
  </si>
  <si>
    <t>SSG  (E-6)</t>
  </si>
  <si>
    <t>SFC  (E-7)</t>
  </si>
  <si>
    <t>MSG  (E-8)</t>
  </si>
  <si>
    <t>1SG  (E-8)</t>
  </si>
  <si>
    <t>SGM  (E-9)</t>
  </si>
  <si>
    <t>CSM  (E-9)</t>
  </si>
  <si>
    <t>SMA  (E-9)</t>
  </si>
  <si>
    <t>WO1  (W-1)</t>
  </si>
  <si>
    <t>CW2  (W-2)</t>
  </si>
  <si>
    <t>CW3  (W-3)</t>
  </si>
  <si>
    <t>CW4  (W-4)</t>
  </si>
  <si>
    <t>CW5  (W-5)</t>
  </si>
  <si>
    <t>2LT  (O-1)</t>
  </si>
  <si>
    <t>1LT  (O-2)</t>
  </si>
  <si>
    <t>CPT  (O-3)</t>
  </si>
  <si>
    <t>MAJ  (O-4)</t>
  </si>
  <si>
    <t>LTC  (O-5)</t>
  </si>
  <si>
    <t>COL  (O-6)</t>
  </si>
  <si>
    <t>BG  (O-7)</t>
  </si>
  <si>
    <t>MG  (O-8)</t>
  </si>
  <si>
    <t>LTG  (O-9)</t>
  </si>
  <si>
    <t>GEN  (O-10)</t>
  </si>
  <si>
    <t>GA  (O-10)</t>
  </si>
  <si>
    <t>Put "x" in box if login is required to purchase</t>
  </si>
  <si>
    <t>Component List</t>
  </si>
  <si>
    <t>RA</t>
  </si>
  <si>
    <t>ARNG</t>
  </si>
  <si>
    <t>USAR</t>
  </si>
  <si>
    <t>Component</t>
  </si>
  <si>
    <t>Version History</t>
  </si>
  <si>
    <t>XL017</t>
  </si>
  <si>
    <t>Initial released version</t>
  </si>
  <si>
    <t>Fixed date format checking issue at cell T13</t>
  </si>
  <si>
    <t>Updated conditional formatting for the 4 "Type of Request" boxes at U7</t>
  </si>
  <si>
    <t>Changed Cells?</t>
  </si>
  <si>
    <t>n/a</t>
  </si>
  <si>
    <t>Added Component drop-down to cell Q30</t>
  </si>
  <si>
    <t>XL018 - 29 May 2018</t>
  </si>
  <si>
    <t>Changed "blank field" conditional format color to make it more obvious</t>
  </si>
  <si>
    <t>Added comment to DOB field - explains format and reason for collecting</t>
  </si>
  <si>
    <t>Changed format description of dates from "dd-mm-yyy" to "dd-mmm-yyyy"</t>
  </si>
  <si>
    <t>Added rudimentary date validity checking for DOB</t>
  </si>
  <si>
    <t>Added data validation for Page-2 cost cells</t>
  </si>
  <si>
    <t>Cost OK?</t>
  </si>
  <si>
    <t>Nr Values</t>
  </si>
  <si>
    <t>Changed cell U19 on Page 2 from formula to literal (=1) to fix cost cluster numbers</t>
  </si>
  <si>
    <t>Improved conditional formatting on Page 2</t>
  </si>
  <si>
    <t>XL019 - 6 Jun 2018</t>
  </si>
  <si>
    <t>Semester Hour</t>
  </si>
  <si>
    <t>Clock Hour</t>
  </si>
  <si>
    <t>Quarter Hour</t>
  </si>
  <si>
    <t>CEU</t>
  </si>
  <si>
    <t>Added instructions sheet</t>
  </si>
  <si>
    <t>Added Credential Pathway sheet</t>
  </si>
  <si>
    <t>DO NOT DELETE THIS ROW WITHOUT MODIFYING THE INPUT MAP TABLE</t>
  </si>
  <si>
    <t>Privacy Act Statement</t>
  </si>
  <si>
    <t>Purposes and Uses</t>
  </si>
  <si>
    <t>Effects and Nondisclosure</t>
  </si>
  <si>
    <t xml:space="preserve">Providing the personal information requested is voluntary; however, failure to provide this information may result in ineligibility for participation in training programs or errors in the processing of training you have applied for or completed.   </t>
  </si>
  <si>
    <t>This information is  being collected under the authority of 5 U.S.C. § 4115, a provision of The Government Employees Training Act.</t>
  </si>
  <si>
    <t>Authority</t>
  </si>
  <si>
    <t>AGR-NG</t>
  </si>
  <si>
    <t>AGR-AR</t>
  </si>
  <si>
    <t>Max field length is 254 characters!</t>
  </si>
  <si>
    <t>Instructions - Do the following for each cost item in your Credentialing Assistance Request</t>
  </si>
  <si>
    <t>Submit separate documentation via separate CRM cases if you would like to request both types of Credentialing Assistance.</t>
  </si>
  <si>
    <t>Click on the cell labeled "Pick cost type from drop-down", then use the drop-down list to select a cost type.</t>
  </si>
  <si>
    <t>Use the drop-down list to select cost type, then fill in the values for the newly-visible fields.</t>
  </si>
  <si>
    <r>
      <t xml:space="preserve">If the item must be purchased from a source that requires your </t>
    </r>
    <r>
      <rPr>
        <b/>
        <sz val="16"/>
        <color rgb="FF0000FF"/>
        <rFont val="Calibri"/>
        <family val="2"/>
        <scheme val="minor"/>
      </rPr>
      <t>login credentials</t>
    </r>
    <r>
      <rPr>
        <sz val="16"/>
        <color rgb="FF0000FF"/>
        <rFont val="Calibri"/>
        <family val="2"/>
        <scheme val="minor"/>
      </rPr>
      <t>, check the box in column "D" - we will contact you for details</t>
    </r>
  </si>
  <si>
    <r>
      <t xml:space="preserve">This CA request is for </t>
    </r>
    <r>
      <rPr>
        <b/>
        <sz val="14"/>
        <color rgb="FF0000FF"/>
        <rFont val="Calibri"/>
        <family val="2"/>
        <scheme val="minor"/>
      </rPr>
      <t>preparation</t>
    </r>
    <r>
      <rPr>
        <sz val="14"/>
        <color rgb="FF0000FF"/>
        <rFont val="Calibri"/>
        <family val="2"/>
        <scheme val="minor"/>
      </rPr>
      <t xml:space="preserve"> for obtaining an approved Credential, Certification or License</t>
    </r>
  </si>
  <si>
    <r>
      <t xml:space="preserve">This CA request is for </t>
    </r>
    <r>
      <rPr>
        <b/>
        <sz val="14"/>
        <color rgb="FF0000FF"/>
        <rFont val="Calibri"/>
        <family val="2"/>
        <scheme val="minor"/>
      </rPr>
      <t>obtaining</t>
    </r>
    <r>
      <rPr>
        <sz val="14"/>
        <color rgb="FF0000FF"/>
        <rFont val="Calibri"/>
        <family val="2"/>
        <scheme val="minor"/>
      </rPr>
      <t xml:space="preserve"> an approved Credential, Certification or License</t>
    </r>
  </si>
  <si>
    <t>If needed, put screen shots in a separate Word, PowerPoint or PDF file. Label each screen shot.</t>
  </si>
  <si>
    <r>
      <t xml:space="preserve">When saving files, include your name as part of the file name. Example: </t>
    </r>
    <r>
      <rPr>
        <b/>
        <sz val="11"/>
        <color theme="1"/>
        <rFont val="Times New Roman"/>
        <family val="1"/>
      </rPr>
      <t>"Supplemental Excel for Smith, Jennifer S.xlsx"</t>
    </r>
  </si>
  <si>
    <t>PROTECT AND HIDE THIS SHEET WHEN PUBLISHING!</t>
  </si>
  <si>
    <t>AWS Certified Solutions Architect - Associate</t>
  </si>
  <si>
    <t>Amazon Web Services (AWS)</t>
  </si>
  <si>
    <t>Computer</t>
  </si>
  <si>
    <t>CompTIA A+ ce</t>
  </si>
  <si>
    <t>Computing Technology Industry Association (CompTIA)</t>
  </si>
  <si>
    <t>International Information Systems Security Certification Consortium, Inc. ((ISC)2)</t>
  </si>
  <si>
    <t>SSCP</t>
  </si>
  <si>
    <t>Microsoft Certified Solutions Associate (MCSA): SQL Server 2012/2014</t>
  </si>
  <si>
    <t>MCSA</t>
  </si>
  <si>
    <t>Microsoft Certified Solutions Associate (MCSA): Windows Server 2012</t>
  </si>
  <si>
    <t>Microsoft Office Specialist (MOS):  Microsoft Office 2016</t>
  </si>
  <si>
    <t>ACSM Certified Personal Trainer (CPT)</t>
  </si>
  <si>
    <t>American College of Sports Medicine (ACSM)</t>
  </si>
  <si>
    <t>National Restaurant Association Educational Foundation (NRAEF)</t>
  </si>
  <si>
    <t>Human Resource Certification Institute (HRCI)</t>
  </si>
  <si>
    <t>Institute of Certified Records Managers (IRCM)</t>
  </si>
  <si>
    <t>IRCM</t>
  </si>
  <si>
    <t>Manufacturing Skill Standards Council (MSSC)</t>
  </si>
  <si>
    <t>Overhead Crane Operator</t>
  </si>
  <si>
    <t>National Commission for the Certification of Crane Operators (NCCCO)</t>
  </si>
  <si>
    <t>NCCCO</t>
  </si>
  <si>
    <r>
      <t>Automotive Serv</t>
    </r>
    <r>
      <rPr>
        <sz val="9"/>
        <rFont val="Arial"/>
        <family val="2"/>
      </rPr>
      <t>ice Consultant C1</t>
    </r>
  </si>
  <si>
    <t>National Institute for Automotive Service Excellence (ASE)</t>
  </si>
  <si>
    <t>Project Management Institute (PMI)</t>
  </si>
  <si>
    <t>International Association for Six Sigma Certification (IASSC)</t>
  </si>
  <si>
    <t>Management:</t>
  </si>
  <si>
    <t>National Healthcareer Association (NHA)</t>
  </si>
  <si>
    <t>National Registry of Emergency Medical Technicians (NREMT)</t>
  </si>
  <si>
    <t>Certified Welder (CW)</t>
  </si>
  <si>
    <t>American Welding Society (CWS)</t>
  </si>
  <si>
    <t>Associate Electronics Technician (CETa)</t>
  </si>
  <si>
    <t>Electronics Technicians Assocation, International (ETA-I)</t>
  </si>
  <si>
    <t>Electronics Associate DC (EM1)</t>
  </si>
  <si>
    <t>Electronics Associate AC (EM2)</t>
  </si>
  <si>
    <t>Electronics Associate Analog (EM3)</t>
  </si>
  <si>
    <t>Electronics Associate Digital (EM4)</t>
  </si>
  <si>
    <t>Electronics Associate Comprehensive (EM5)</t>
  </si>
  <si>
    <t>STAR HVACR Mastery</t>
  </si>
  <si>
    <t>National Inspection Testing and Certification Corporation (NITC)</t>
  </si>
  <si>
    <t>United States Department of Transportation (FMCSA)</t>
  </si>
  <si>
    <t>Transportation</t>
  </si>
  <si>
    <t>Credential Sought:</t>
  </si>
  <si>
    <t>Credential</t>
  </si>
  <si>
    <t>Cred Exam Number</t>
  </si>
  <si>
    <t>Cred Exam Description</t>
  </si>
  <si>
    <t>Credentialing Objective</t>
  </si>
  <si>
    <t xml:space="preserve"> Signed SOU (separate document -- upload with your CRM case</t>
  </si>
  <si>
    <t>You must select a credential on the Main tab</t>
  </si>
  <si>
    <t>Books</t>
  </si>
  <si>
    <t>Cred-Prep Offset</t>
  </si>
  <si>
    <t>Blank</t>
  </si>
  <si>
    <t>Prep</t>
  </si>
  <si>
    <t>Cred</t>
  </si>
  <si>
    <t>Allowed cost item string</t>
  </si>
  <si>
    <t>Ø</t>
  </si>
  <si>
    <t>Repeat for each cost item.</t>
  </si>
  <si>
    <t>Project Management Professional (PMP)</t>
  </si>
  <si>
    <t>PMP</t>
  </si>
  <si>
    <t>To submit your request for Credentialing Assistance, follow the directions below:</t>
  </si>
  <si>
    <r>
      <t xml:space="preserve">Put an "x" in </t>
    </r>
    <r>
      <rPr>
        <b/>
        <sz val="14"/>
        <color rgb="FF0000FF"/>
        <rFont val="Calibri"/>
        <family val="2"/>
        <scheme val="minor"/>
      </rPr>
      <t>only one</t>
    </r>
    <r>
      <rPr>
        <sz val="14"/>
        <color rgb="FF0000FF"/>
        <rFont val="Calibri"/>
        <family val="2"/>
        <scheme val="minor"/>
      </rPr>
      <t xml:space="preserve"> box below. See allowed cost types to the right ---&gt;</t>
    </r>
  </si>
  <si>
    <t>x</t>
  </si>
  <si>
    <t>COST ITEMIZATION</t>
  </si>
  <si>
    <t>City</t>
  </si>
  <si>
    <t>State</t>
  </si>
  <si>
    <t>State Codes</t>
  </si>
  <si>
    <t>Alabama - AL</t>
  </si>
  <si>
    <t>Alaska - AK</t>
  </si>
  <si>
    <t>Arizona - AZ</t>
  </si>
  <si>
    <t>Arkansas - AR</t>
  </si>
  <si>
    <t>California - CA</t>
  </si>
  <si>
    <t>Colorado - CO</t>
  </si>
  <si>
    <t>Connecticut - CT</t>
  </si>
  <si>
    <t>Delaware - DE</t>
  </si>
  <si>
    <t>Florida - FL</t>
  </si>
  <si>
    <t>Georgia - GA</t>
  </si>
  <si>
    <t>Hawaii - HI</t>
  </si>
  <si>
    <t>Idaho - ID</t>
  </si>
  <si>
    <t>Illinois - IL</t>
  </si>
  <si>
    <t>Indiana - IN</t>
  </si>
  <si>
    <t>Iowa - IA</t>
  </si>
  <si>
    <t>Kansas - KS</t>
  </si>
  <si>
    <t>Kentucky - KY</t>
  </si>
  <si>
    <t>Louisiana - LA</t>
  </si>
  <si>
    <t>Maine - ME</t>
  </si>
  <si>
    <t>Maryland - MD</t>
  </si>
  <si>
    <t>Massachusetts - MA</t>
  </si>
  <si>
    <t>Michigan - MI</t>
  </si>
  <si>
    <t>Minnesota - MN</t>
  </si>
  <si>
    <t>Mississippi - MS</t>
  </si>
  <si>
    <t>Missouri - MO</t>
  </si>
  <si>
    <t>Montana - MT</t>
  </si>
  <si>
    <t>Nebraska - NE</t>
  </si>
  <si>
    <t>Nevada - NV</t>
  </si>
  <si>
    <t>New Hampshire - NH</t>
  </si>
  <si>
    <t>New Jersey - NJ</t>
  </si>
  <si>
    <t>New Mexico - NM</t>
  </si>
  <si>
    <t>New York - NY</t>
  </si>
  <si>
    <t>North Carolina - NC</t>
  </si>
  <si>
    <t>North Dakota - ND</t>
  </si>
  <si>
    <t>Ohio - OH</t>
  </si>
  <si>
    <t>Oklahoma - OK</t>
  </si>
  <si>
    <t>Oregon - OR</t>
  </si>
  <si>
    <t>Pennsylvania - PA</t>
  </si>
  <si>
    <t>Rhode Island - RI</t>
  </si>
  <si>
    <t>South Carolina - SC</t>
  </si>
  <si>
    <t>South Dakota - SD</t>
  </si>
  <si>
    <t>Tennessee - TN</t>
  </si>
  <si>
    <t>Texas - TX</t>
  </si>
  <si>
    <t>Utah - UT</t>
  </si>
  <si>
    <t>Vermont - VT</t>
  </si>
  <si>
    <t>Virginia - VA</t>
  </si>
  <si>
    <t>Washington - WA</t>
  </si>
  <si>
    <t>West Virginia - WV</t>
  </si>
  <si>
    <t>Wisconsin - WI</t>
  </si>
  <si>
    <t>Wyoming - WY</t>
  </si>
  <si>
    <t>American Samoa - AS</t>
  </si>
  <si>
    <t>District of Columbia - DC</t>
  </si>
  <si>
    <t>Federated States of Micronesia - FM</t>
  </si>
  <si>
    <t>Guam - GU</t>
  </si>
  <si>
    <t>Marshall Islands - MH</t>
  </si>
  <si>
    <t>Northern Mariana Islands - MP</t>
  </si>
  <si>
    <t>Palau - PW</t>
  </si>
  <si>
    <t>Puerto Rico - PR</t>
  </si>
  <si>
    <t>Virgin Islands - VI</t>
  </si>
  <si>
    <t>AL</t>
  </si>
  <si>
    <t>AK</t>
  </si>
  <si>
    <t>AZ</t>
  </si>
  <si>
    <t>AR</t>
  </si>
  <si>
    <t>CA</t>
  </si>
  <si>
    <t>CO</t>
  </si>
  <si>
    <t>CT</t>
  </si>
  <si>
    <t>DE</t>
  </si>
  <si>
    <t>FL</t>
  </si>
  <si>
    <t>GA</t>
  </si>
  <si>
    <t>HI</t>
  </si>
  <si>
    <t>ID</t>
  </si>
  <si>
    <t>IL</t>
  </si>
  <si>
    <t>IN</t>
  </si>
  <si>
    <t>IA</t>
  </si>
  <si>
    <t>KS</t>
  </si>
  <si>
    <t>KY</t>
  </si>
  <si>
    <t>LA</t>
  </si>
  <si>
    <t>ME</t>
  </si>
  <si>
    <t>MD</t>
  </si>
  <si>
    <t>MA</t>
  </si>
  <si>
    <t>MI</t>
  </si>
  <si>
    <t>MN</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</si>
  <si>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</si>
  <si>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</si>
  <si>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</si>
  <si>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</si>
  <si>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</si>
  <si>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</si>
  <si>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</si>
  <si>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</si>
  <si>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</si>
  <si>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</si>
  <si>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</si>
  <si>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</si>
  <si>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</si>
  <si>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</si>
  <si>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</si>
  <si>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</si>
  <si>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</si>
  <si>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</si>
  <si>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</si>
  <si>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</si>
  <si>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</si>
  <si>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</si>
  <si>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</si>
  <si>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</si>
  <si>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</si>
  <si>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</si>
  <si>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</si>
  <si>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DC</t>
  </si>
  <si>
    <t>FM</t>
  </si>
  <si>
    <t>GU</t>
  </si>
  <si>
    <t>MH</t>
  </si>
  <si>
    <t>MP</t>
  </si>
  <si>
    <t>PW</t>
  </si>
  <si>
    <t>PR</t>
  </si>
  <si>
    <t>VI</t>
  </si>
  <si>
    <t>ZIP Code</t>
  </si>
  <si>
    <t>APO AP</t>
  </si>
  <si>
    <t>APO AE</t>
  </si>
  <si>
    <t>Address 2</t>
  </si>
  <si>
    <t>Address 1</t>
  </si>
  <si>
    <t>Home Address</t>
  </si>
  <si>
    <t>Last (Family)</t>
  </si>
  <si>
    <t>First (Given)</t>
  </si>
  <si>
    <t>Middle</t>
  </si>
  <si>
    <t>Other Information</t>
  </si>
  <si>
    <t>Contact Information</t>
  </si>
  <si>
    <t>Applicant`s Name -- Last (Family) Name, First (Given) Name, and Middle Name or Initial)</t>
  </si>
  <si>
    <t>XL020</t>
  </si>
  <si>
    <t>Address</t>
  </si>
  <si>
    <t>Start Date</t>
  </si>
  <si>
    <t>End Date</t>
  </si>
  <si>
    <t>PLEASE FILL OUT COMPLETELY TO ENABLE US TO PROCESS YOUR REQUEST QUICKLY</t>
  </si>
  <si>
    <t>Active</t>
  </si>
  <si>
    <t>Agency</t>
  </si>
  <si>
    <t>Y</t>
  </si>
  <si>
    <t>Cert</t>
  </si>
  <si>
    <t>Column Explanation:</t>
  </si>
  <si>
    <t>A) Unique database key (never changes)</t>
  </si>
  <si>
    <t>B) Active credential = Y, Inactive = N</t>
  </si>
  <si>
    <t>C) Inactive Date = Date Cred was deactivated. Blank = Active</t>
  </si>
  <si>
    <t>D) ArmyCOOL sort order (in case we need to re-sort to the original sequence)</t>
  </si>
  <si>
    <t>E) The credential name as it appears on ArmyCOOL</t>
  </si>
  <si>
    <t>F) The shorter name we would use for daily reports. Only needed for really long names.</t>
  </si>
  <si>
    <t>G) Agency as it appears on ArmyCOOL</t>
  </si>
  <si>
    <t>H) Agency initials or acronym (makes our database smaller)</t>
  </si>
  <si>
    <t>I) Agency ID = Unique ID for this Agency</t>
  </si>
  <si>
    <t>J) CredType as it appears in ArmyCOOL -- in case we want to report based on this</t>
  </si>
  <si>
    <t>Row 1 is a header row</t>
  </si>
  <si>
    <t>Rows 2 - nnnn are data rows, no blanks</t>
  </si>
  <si>
    <t>FAA</t>
  </si>
  <si>
    <t>Fed Lic</t>
  </si>
  <si>
    <t>ACF</t>
  </si>
  <si>
    <t>AAPTE</t>
  </si>
  <si>
    <t>EPA</t>
  </si>
  <si>
    <t>FCC</t>
  </si>
  <si>
    <t>ASCP</t>
  </si>
  <si>
    <t>USCG</t>
  </si>
  <si>
    <t>FSBPT</t>
  </si>
  <si>
    <t>ASIS</t>
  </si>
  <si>
    <t>PTCB</t>
  </si>
  <si>
    <t>AMT</t>
  </si>
  <si>
    <t>ASQ</t>
  </si>
  <si>
    <t>CARData1 Field Name</t>
  </si>
  <si>
    <t>Field Type</t>
  </si>
  <si>
    <t>Raw Field Value</t>
  </si>
  <si>
    <t>Val 1</t>
  </si>
  <si>
    <t>Val 2</t>
  </si>
  <si>
    <t>Val 3</t>
  </si>
  <si>
    <t>Load This</t>
  </si>
  <si>
    <t>Data Label</t>
  </si>
  <si>
    <t>]</t>
  </si>
  <si>
    <t>Cell</t>
  </si>
  <si>
    <t>Row</t>
  </si>
  <si>
    <t>Col</t>
  </si>
  <si>
    <t>Parameters</t>
  </si>
  <si>
    <t>Column for Field Type</t>
  </si>
  <si>
    <t>Column for Field Name</t>
  </si>
  <si>
    <t>Column for data to load</t>
  </si>
  <si>
    <t>Label Row</t>
  </si>
  <si>
    <t>First Data Row ("Belt and Suspenders" -- should always be Label Row + 1 --- Except if someone adds a row between the current Label Row and current First Data Row and does not edit these values! Code should check)</t>
  </si>
  <si>
    <t>Future Expansion</t>
  </si>
  <si>
    <t>BLANK</t>
  </si>
  <si>
    <t>B?</t>
  </si>
  <si>
    <t>(Mostly) Computed</t>
  </si>
  <si>
    <t>Full Cell Address for data (some "real" data is in column AI)</t>
  </si>
  <si>
    <t>Unique Cred ID</t>
  </si>
  <si>
    <t>Vendor Email</t>
  </si>
  <si>
    <t>Applicant's Name</t>
  </si>
  <si>
    <t>Suffix</t>
  </si>
  <si>
    <t>SoldierLast</t>
  </si>
  <si>
    <t>SoldierFirst</t>
  </si>
  <si>
    <t>SoldierMiddle</t>
  </si>
  <si>
    <t>SoldierSuffix</t>
  </si>
  <si>
    <t>TEXT</t>
  </si>
  <si>
    <t>HomeAddress</t>
  </si>
  <si>
    <t>HomeAddressLine2</t>
  </si>
  <si>
    <t>HomeCity</t>
  </si>
  <si>
    <t>HomeState</t>
  </si>
  <si>
    <t>HomeZIP</t>
  </si>
  <si>
    <t>HomePhone</t>
  </si>
  <si>
    <t>WorkPhone</t>
  </si>
  <si>
    <t>HomeEmail</t>
  </si>
  <si>
    <t>WorkEmail</t>
  </si>
  <si>
    <t>OrganizationMailing</t>
  </si>
  <si>
    <t>MOS</t>
  </si>
  <si>
    <t>CertID</t>
  </si>
  <si>
    <t>CredentialSought</t>
  </si>
  <si>
    <t>CommentsOnObjective</t>
  </si>
  <si>
    <t>TrainingVendor</t>
  </si>
  <si>
    <t>Vendor Phone</t>
  </si>
  <si>
    <t>VendorAddress</t>
  </si>
  <si>
    <t>VendorAddress2</t>
  </si>
  <si>
    <t>VendorCity</t>
  </si>
  <si>
    <t>VendorState</t>
  </si>
  <si>
    <t>VendorZIP</t>
  </si>
  <si>
    <t>VendorCountry</t>
  </si>
  <si>
    <t>VendorTelephone</t>
  </si>
  <si>
    <t>VendorEmail</t>
  </si>
  <si>
    <t>END-OF-DATA</t>
  </si>
  <si>
    <t>Field Name signifying the "end of data rows"</t>
  </si>
  <si>
    <t>Field Name signifying "skip this data row"</t>
  </si>
  <si>
    <t>DATE</t>
  </si>
  <si>
    <t>CourseTitle</t>
  </si>
  <si>
    <t>CourseNumber</t>
  </si>
  <si>
    <t>TrainingStartDate</t>
  </si>
  <si>
    <t>TrainingEndDate</t>
  </si>
  <si>
    <t>End of data</t>
  </si>
  <si>
    <t>Never change the values inside the red box without carefully examining the impact on the Access VBA code!</t>
  </si>
  <si>
    <t xml:space="preserve">Does email </t>
  </si>
  <si>
    <t>contain @?</t>
  </si>
  <si>
    <t>Position</t>
  </si>
  <si>
    <t>of @</t>
  </si>
  <si>
    <t>Is there a dot</t>
  </si>
  <si>
    <t>after the @</t>
  </si>
  <si>
    <t>Show</t>
  </si>
  <si>
    <t>error?</t>
  </si>
  <si>
    <t>Cell (or home)</t>
  </si>
  <si>
    <t>Ft. Campbell</t>
  </si>
  <si>
    <t>Duty Stations</t>
  </si>
  <si>
    <t>Ft. Hood</t>
  </si>
  <si>
    <t>Show info msg for phone</t>
  </si>
  <si>
    <t>Show info msg for email</t>
  </si>
  <si>
    <t>Show state dropdown msg</t>
  </si>
  <si>
    <t>Show compo dropdown msg</t>
  </si>
  <si>
    <t>Show rank dropdown msg</t>
  </si>
  <si>
    <t>Any spaces</t>
  </si>
  <si>
    <t>in email</t>
  </si>
  <si>
    <t>?</t>
  </si>
  <si>
    <t>Credential_UniqueID</t>
  </si>
  <si>
    <t>Inactive_Date</t>
  </si>
  <si>
    <t>Seq_Number</t>
  </si>
  <si>
    <t>Credential_Name</t>
  </si>
  <si>
    <t>Credential_ShortName</t>
  </si>
  <si>
    <t>Agency_Acronym</t>
  </si>
  <si>
    <t>Agency_UniqueID</t>
  </si>
  <si>
    <t>Credential_Type</t>
  </si>
  <si>
    <t>Accessibility Inspector/ Plans Examiner - 21</t>
  </si>
  <si>
    <t>International Code Council (ICC)</t>
  </si>
  <si>
    <t>ICC</t>
  </si>
  <si>
    <t>Accreditation in Public Relations (APR)</t>
  </si>
  <si>
    <t>Public Relations Society of America (PRSA)</t>
  </si>
  <si>
    <t>PRSA</t>
  </si>
  <si>
    <t>Accreditation in Public Relations + Military Communication (APR+M)</t>
  </si>
  <si>
    <t>Accre...Relations + Military Communication (APR+M)</t>
  </si>
  <si>
    <t>Accredited Business Accountant/Advisor (ABA)</t>
  </si>
  <si>
    <t>Accreditation Council for Accountancy and Taxation</t>
  </si>
  <si>
    <t>ACAT</t>
  </si>
  <si>
    <t>Accredited Financial Counselor (AFC)</t>
  </si>
  <si>
    <t>Association for Financial Counseling and Planning Education (AFCPE)</t>
  </si>
  <si>
    <t>AFCPE</t>
  </si>
  <si>
    <t>Accredited Legal Professional (ALP)</t>
  </si>
  <si>
    <t>NALS - The Association for Legal Professionals</t>
  </si>
  <si>
    <t>NALS</t>
  </si>
  <si>
    <t>Accredited Traffic Accident Reconstructionist</t>
  </si>
  <si>
    <t>Accreditation Commission for Traffic Accident Reconstruction (ACTAR)</t>
  </si>
  <si>
    <t>ACTAR</t>
  </si>
  <si>
    <t>Accredited Valuation Analyst</t>
  </si>
  <si>
    <t>National Association of Certified Valuators and Analysts (NACVA)</t>
  </si>
  <si>
    <t>NACVA</t>
  </si>
  <si>
    <t>ACSM Certified Clinical Exercise Physiologist (ACSM-CEP)</t>
  </si>
  <si>
    <t>ACSM ... Clinical Exercise Physiologist (ACSM-CEP)</t>
  </si>
  <si>
    <t>ACSM Certified Exercise Physiologist (ACSM EP-C)</t>
  </si>
  <si>
    <t>ACSM Certified Group Exercise Instructors (GEI)</t>
  </si>
  <si>
    <t>ACSM/NCPAD Certified Inclusive Fitness Trainer</t>
  </si>
  <si>
    <t>ACSR Media Composer</t>
  </si>
  <si>
    <t>Avid Technology, Inc</t>
  </si>
  <si>
    <t>AVID</t>
  </si>
  <si>
    <t>Acute/Critical Care Nurse - Adult, Pediatric, Neonatal (CCRN)</t>
  </si>
  <si>
    <t>Acute... Nurse - Adult, Pediatric, Neonatal (CCRN)</t>
  </si>
  <si>
    <t>American Association of Critical-Care Nurses Certification Corporation</t>
  </si>
  <si>
    <t>AACCNCC</t>
  </si>
  <si>
    <t>ADEX Dental Exam</t>
  </si>
  <si>
    <t>The Commission on Dental Competency Assessments (CDCA)</t>
  </si>
  <si>
    <t>TCODCA(</t>
  </si>
  <si>
    <t>ADEX Dental Hygiene Exam</t>
  </si>
  <si>
    <t>Adjudicator Professional Certification (APC)</t>
  </si>
  <si>
    <t>Center for Development of Security Excellence (CDSE)</t>
  </si>
  <si>
    <t>CDSE</t>
  </si>
  <si>
    <t>Adobe Certified Expert: Dreamweaver CC 2015</t>
  </si>
  <si>
    <t>Adobe Systems Incorporated</t>
  </si>
  <si>
    <t>ASI</t>
  </si>
  <si>
    <t>Adobe Certified Expert: Illustrator CC 2015</t>
  </si>
  <si>
    <t>Adobe Certified Expert: InDesign CC 2015</t>
  </si>
  <si>
    <t>Adobe Certified Expert: Photoshop CC 2015</t>
  </si>
  <si>
    <t>Adobe Certified Expert: Premiere Pro CC 2015</t>
  </si>
  <si>
    <t>Adult &amp; Pediatric Allergy &amp; Immunology Subspecialty Certification</t>
  </si>
  <si>
    <t>Adult...gy &amp; Immunology Subspecialty Certification</t>
  </si>
  <si>
    <t>American Osteopathic Board of Pediatrics (AOBP)</t>
  </si>
  <si>
    <t>AOBP</t>
  </si>
  <si>
    <t>Adult Critical Care Specialty Examination (ACCS)</t>
  </si>
  <si>
    <t>National Board for Respiratory Care (NBRC)</t>
  </si>
  <si>
    <t>NBRC</t>
  </si>
  <si>
    <t>Advanced Alcohol and Drug Counselor (AADC)</t>
  </si>
  <si>
    <t>International Certification &amp; Reciprocity Consortium/Alcohol and Other Drug Abuse (IC&amp;RC)</t>
  </si>
  <si>
    <t>IC-RC</t>
  </si>
  <si>
    <t>Advanced Cardiac Sonographer (ACS)</t>
  </si>
  <si>
    <t>Cardiovascular Credentialing International (CCI)</t>
  </si>
  <si>
    <t>CCI</t>
  </si>
  <si>
    <t>Advanced Customer Service and Sales Certification</t>
  </si>
  <si>
    <t>National Retail Federation (NRF)</t>
  </si>
  <si>
    <t>NRF</t>
  </si>
  <si>
    <t>Advanced Emergency Medical Technician (AEMT)</t>
  </si>
  <si>
    <t>Advanced Engine Performance Specialist (L1)</t>
  </si>
  <si>
    <t>Advanced Open Water Diver</t>
  </si>
  <si>
    <t>Professional Association of Diving Instructors (PADI)</t>
  </si>
  <si>
    <t>PADI</t>
  </si>
  <si>
    <t>Aerospace Manufacturing- CNC</t>
  </si>
  <si>
    <t>SpaceTEC</t>
  </si>
  <si>
    <t>SPACE</t>
  </si>
  <si>
    <t>Aerospace Manufacturing- Manual Machining</t>
  </si>
  <si>
    <t>Aerospace Manufacturing- Welding &amp; Cutting</t>
  </si>
  <si>
    <t>Aerospace/Aircraft Assembly (AAA)</t>
  </si>
  <si>
    <t>National Center for Aerospace &amp; Transportation Technologies (NCATT)</t>
  </si>
  <si>
    <t>NCATT</t>
  </si>
  <si>
    <t>AET-Autonomous Navigation Systems (ANS)</t>
  </si>
  <si>
    <t>AET-Dependent Navigation Systems (AET-DNS)</t>
  </si>
  <si>
    <t>AET-Onboard Communication &amp; Safety Systems Standards (OCS)</t>
  </si>
  <si>
    <t>AET-O...unication &amp; Safety Systems Standards (OCS)</t>
  </si>
  <si>
    <t>AET-Radio Communication Systems (AET-RCS)</t>
  </si>
  <si>
    <t>Aggregate Testing Technician - Level 1</t>
  </si>
  <si>
    <t>American Concrete Institute (ACI)</t>
  </si>
  <si>
    <t>ACI</t>
  </si>
  <si>
    <t>Aggregate/Soils Base Testing Technician</t>
  </si>
  <si>
    <t>Air Conditioning and Heat Pump Professional</t>
  </si>
  <si>
    <t>Building Performance Institute, Inc (BPI)</t>
  </si>
  <si>
    <t>BPI</t>
  </si>
  <si>
    <t>Air Conditioning Installation</t>
  </si>
  <si>
    <t>North American Technician Excellence (NATE)</t>
  </si>
  <si>
    <t>NATE</t>
  </si>
  <si>
    <t>Air Conditioning Service</t>
  </si>
  <si>
    <t>Air Distribution Specialty (Service)</t>
  </si>
  <si>
    <t>Air Diver</t>
  </si>
  <si>
    <t>Association of Diving Contractors International (ADCI)</t>
  </si>
  <si>
    <t>ADCI</t>
  </si>
  <si>
    <t>Air Diver Supervisor</t>
  </si>
  <si>
    <t>Air to Air Heat Pump Installation</t>
  </si>
  <si>
    <t>Air Traffic Control Tower Operator</t>
  </si>
  <si>
    <t>Federal Aviation Administration (FAA)</t>
  </si>
  <si>
    <t>Aircraft Dispatcher</t>
  </si>
  <si>
    <t>Aircraft Electronics Technician (AET)</t>
  </si>
  <si>
    <t>Airline Transport Pilot (ATP)</t>
  </si>
  <si>
    <t>Airplane Instrument Rating</t>
  </si>
  <si>
    <t>Airport Rescue and Fire-Fighting Technician Level I</t>
  </si>
  <si>
    <t>Airpo...escue and Fire-Fighting Technician Level I</t>
  </si>
  <si>
    <t>EVT Certification Commission Inc. (EVT)</t>
  </si>
  <si>
    <t>EVT</t>
  </si>
  <si>
    <t>Airport Rescue and Fire-Fighting Technician Level II</t>
  </si>
  <si>
    <t>Airpo...scue and Fire-Fighting Technician Level II</t>
  </si>
  <si>
    <t>Airport Rescue and Fire-Fighting Technician Master Level III</t>
  </si>
  <si>
    <t>Airpo... Fire-Fighting Technician Master Level III</t>
  </si>
  <si>
    <t>ALA Lighting Specialist</t>
  </si>
  <si>
    <t>American Lighting Association (ALA)</t>
  </si>
  <si>
    <t>ALA</t>
  </si>
  <si>
    <t>Alcohol and Drug Counselor (ADC)</t>
  </si>
  <si>
    <t>Alternate Fuels - Compressed Natural Gas Vehicle (F1)</t>
  </si>
  <si>
    <t>Alter...uels - Compressed Natural Gas Vehicle (F1)</t>
  </si>
  <si>
    <t>AM Directional Specialist (AMD)</t>
  </si>
  <si>
    <t>Society of Broadcast Engineers, Inc (SBE)</t>
  </si>
  <si>
    <t>SBE</t>
  </si>
  <si>
    <t>Ambulance Technician Level II</t>
  </si>
  <si>
    <t>Ambulance Technician Master Level III</t>
  </si>
  <si>
    <t>American Board of Opticianry Advanced Certification (ABO-AC)</t>
  </si>
  <si>
    <t>Ameri...Opticianry Advanced Certification (ABO-AC)</t>
  </si>
  <si>
    <t>American Board of Opticianry &amp; National Contact Lens Examiners, Inc. (ABO-NCLE)</t>
  </si>
  <si>
    <t>ABONCLE</t>
  </si>
  <si>
    <t>API 1169 Pipeline Inspector Program</t>
  </si>
  <si>
    <t>American Petroleum Institute (API)</t>
  </si>
  <si>
    <t>API</t>
  </si>
  <si>
    <t>API 510 Pressure Vessel Inspector</t>
  </si>
  <si>
    <t>API 570 Piping Inspector</t>
  </si>
  <si>
    <t>API 571 Corrosion and Materials</t>
  </si>
  <si>
    <t>API 577 Welding Inspection and Metallurgy</t>
  </si>
  <si>
    <t>API 580 Risk-Based Inspection</t>
  </si>
  <si>
    <t>API 653 Above Ground Storage Tank Inspector</t>
  </si>
  <si>
    <t>API 936 Refractory Personnel</t>
  </si>
  <si>
    <t>API TES Tank Entry Supervisor Certification Program</t>
  </si>
  <si>
    <t>API T...ank Entry Supervisor Certification Program</t>
  </si>
  <si>
    <t>Apple Certified Pro - Final Cut Pro X</t>
  </si>
  <si>
    <t>Apple Computer, Inc.</t>
  </si>
  <si>
    <t>APPLE</t>
  </si>
  <si>
    <t>Articulating Boom Crane (ABC)</t>
  </si>
  <si>
    <t>Articulating Boom Crane with Winch (ABW)</t>
  </si>
  <si>
    <t>Articulating Boom Loader (ABL)</t>
  </si>
  <si>
    <t>ASNT Central Certification Program (ACCP) Professional Level III - Liquid Penetrant Testing (PT)</t>
  </si>
  <si>
    <t>ASNT ... Level III - Liquid Penetrant Testing (PT)</t>
  </si>
  <si>
    <t>American Society for Nondestructive Testing (ASNT)</t>
  </si>
  <si>
    <t>ASNT</t>
  </si>
  <si>
    <t>ASNT Central Certification Program (ACCP) Professional Level III - Magnetic Particle Testing (MT)</t>
  </si>
  <si>
    <t>ASNT ...Level III - Magnetic Particle Testing (MT)</t>
  </si>
  <si>
    <t>ASNT Central Certification Program (ACCP) Professional Level III - Radiographic Testing (RT)</t>
  </si>
  <si>
    <t>ASNT ...onal Level III - Radiographic Testing (RT)</t>
  </si>
  <si>
    <t>ASNT Central Certification Program (ACCP) Professional Level III - Ultrasonic Testing (UT)</t>
  </si>
  <si>
    <t>ASNT ...sional Level III - Ultrasonic Testing (UT)</t>
  </si>
  <si>
    <t>ASNT Central Certification Program (ACCP) Professional Level III - Visual Testing (VT)</t>
  </si>
  <si>
    <t>ASNT ...ofessional Level III - Visual Testing (VT)</t>
  </si>
  <si>
    <t>ASNT Central Certification Program Level II - Liquid Penetrant Testing (ACCP-PT)</t>
  </si>
  <si>
    <t>ASNT ...el II - Liquid Penetrant Testing (ACCP-PT)</t>
  </si>
  <si>
    <t>ASNT Central Certification Program Level II - Magnetic Particle Testing (ACCP-MT)</t>
  </si>
  <si>
    <t>ASNT ...l II - Magnetic Particle Testing (ACCP-MT)</t>
  </si>
  <si>
    <t>ASNT Central Certification Program Level II - Radiographic Testing (ACCP-RT)</t>
  </si>
  <si>
    <t>ASNT ... Level II - Radiographic Testing (ACCP-RT)</t>
  </si>
  <si>
    <t>ASNT Central Certification Program Level II - Ultrasonic Testing (ACCP-UT)</t>
  </si>
  <si>
    <t>ASNT ...am Level II - Ultrasonic Testing (ACCP-UT)</t>
  </si>
  <si>
    <t>ASNT Central Certification Program Level II - Visual Testing (ACCP-VT)</t>
  </si>
  <si>
    <t>ASNT ...rogram Level II - Visual Testing (ACCP-VT)</t>
  </si>
  <si>
    <t>ASNT NDT Level III Certification - Acoustic Emission Testing (AE)</t>
  </si>
  <si>
    <t>ASNT ...ification - Acoustic Emission Testing (AE)</t>
  </si>
  <si>
    <t>ASNT NDT Level III Certification - Electromagnetic Testing (ET)</t>
  </si>
  <si>
    <t>ASNT ...rtification - Electromagnetic Testing (ET)</t>
  </si>
  <si>
    <t>ASNT NDT Level III Certification - Infrared/Thermal Testing (IR)</t>
  </si>
  <si>
    <t>ASNT ...tification - Infrared/Thermal Testing (IR)</t>
  </si>
  <si>
    <t>ASNT NDT Level III Certification - Leak Testing (LT)</t>
  </si>
  <si>
    <t>ASNT ...evel III Certification - Leak Testing (LT)</t>
  </si>
  <si>
    <t>ASNT NDT Level III Certification - Liquid Penetrant Testing (PT)</t>
  </si>
  <si>
    <t>ASNT ...tification - Liquid Penetrant Testing (PT)</t>
  </si>
  <si>
    <t>ASNT NDT Level III Certification - Magnetic Particle Testing (MT)</t>
  </si>
  <si>
    <t>ASNT ...ification - Magnetic Particle Testing (MT)</t>
  </si>
  <si>
    <t>ASNT NDT Level III Certification - Neutron Radiographic Testing (NR)</t>
  </si>
  <si>
    <t>ASNT ...cation - Neutron Radiographic Testing (NR)</t>
  </si>
  <si>
    <t>ASNT NDT Level III Certification - Radiographic Testing (RT)</t>
  </si>
  <si>
    <t>ASNT ... Certification - Radiographic Testing (RT)</t>
  </si>
  <si>
    <t>ASNT NDT Level III Certification - Ultrasonic Testing (UT)</t>
  </si>
  <si>
    <t>ASNT ...II Certification - Ultrasonic Testing (UT)</t>
  </si>
  <si>
    <t>ASNT NDT Level III Certification - Visual Testing (VT)</t>
  </si>
  <si>
    <t>ASNT ...el III Certification - Visual Testing (VT)</t>
  </si>
  <si>
    <t>Assistant Laboratory Animal Technician (ALAT)</t>
  </si>
  <si>
    <t>American Association for Laboratory Animal Science (AALAS)</t>
  </si>
  <si>
    <t>AALAS</t>
  </si>
  <si>
    <t>Assistive Technology Professional (ATP)</t>
  </si>
  <si>
    <t>Rehabilitation Engineering and Assistive Technology Society of North America (RESNA)</t>
  </si>
  <si>
    <t>RESNA</t>
  </si>
  <si>
    <t>Associate Business Data Management Professional</t>
  </si>
  <si>
    <t>Institute for Certification of Computing Professionals (ICCP)</t>
  </si>
  <si>
    <t>ICCP</t>
  </si>
  <si>
    <t>Associate Certified Analytics Professional (aCAP)</t>
  </si>
  <si>
    <t>Informs</t>
  </si>
  <si>
    <t>I</t>
  </si>
  <si>
    <t>Associate Computing Professional (ACP)</t>
  </si>
  <si>
    <t>Associate Constructor (AC)</t>
  </si>
  <si>
    <t>American Institute of Constructors (AIC)</t>
  </si>
  <si>
    <t>AIC</t>
  </si>
  <si>
    <t>Electronics Technicians Association, International (ETA-I)</t>
  </si>
  <si>
    <t>Associate Emergency Manager (AEM)</t>
  </si>
  <si>
    <t>International Association of Emergency Managers (iAEM)</t>
  </si>
  <si>
    <t>iAEM</t>
  </si>
  <si>
    <t>Associate Engineering Technologist (AT)</t>
  </si>
  <si>
    <t>National Institute for Certification in Engineering Technologies (NICET)</t>
  </si>
  <si>
    <t>NICET</t>
  </si>
  <si>
    <t>Associate Environmental Professional (AEP)</t>
  </si>
  <si>
    <t>National Registry of Environmental Professionals (NREP)</t>
  </si>
  <si>
    <t>NREP</t>
  </si>
  <si>
    <t>Associate Human Factors Professional</t>
  </si>
  <si>
    <t>Board of Certification in Professional Ergonomics (BCPE)</t>
  </si>
  <si>
    <t>BCPE</t>
  </si>
  <si>
    <t>Associate Professional in Talent Development (APTD)</t>
  </si>
  <si>
    <t>Assoc... Professional in Talent Development (APTD)</t>
  </si>
  <si>
    <t>Association for Talent Development (ATD)</t>
  </si>
  <si>
    <t>ATD</t>
  </si>
  <si>
    <t>Associate Professional Soil Scientist (APSS)</t>
  </si>
  <si>
    <t>Soil Science Society of America (SSSA)</t>
  </si>
  <si>
    <t>SSSA</t>
  </si>
  <si>
    <t>Associate Safety Professional (ASP)</t>
  </si>
  <si>
    <t>Board of Certified Safety Professionals (BCSP)</t>
  </si>
  <si>
    <t>BCSP</t>
  </si>
  <si>
    <t>Associate Systems Engineering Professional (ASEP)</t>
  </si>
  <si>
    <t>International Council on Systems Engineering (INCOSE)</t>
  </si>
  <si>
    <t>INCOSE</t>
  </si>
  <si>
    <t>Association of Social Work Boards - Advanced Examination</t>
  </si>
  <si>
    <t>Assoc... Social Work Boards - Advanced Examination</t>
  </si>
  <si>
    <t>Association of Social Work Boards</t>
  </si>
  <si>
    <t>ASWB</t>
  </si>
  <si>
    <t>Association of Social Work Boards - Associate Examination</t>
  </si>
  <si>
    <t>Assoc...Social Work Boards - Associate Examination</t>
  </si>
  <si>
    <t>Association of Social Work Boards - Basic Examination</t>
  </si>
  <si>
    <t>Assoc... of Social Work Boards - Basic Examination</t>
  </si>
  <si>
    <t>Association of Social Work Boards - Clinical Examination</t>
  </si>
  <si>
    <t>Assoc... Social Work Boards - Clinical Examination</t>
  </si>
  <si>
    <t>Association of Social Work Boards - Intermediate Examination</t>
  </si>
  <si>
    <t>Assoc...ial Work Boards - Intermediate Examination</t>
  </si>
  <si>
    <t>Auto Maintenance and Light Repair Certification Test (G1)</t>
  </si>
  <si>
    <t>Auto ...e and Light Repair Certification Test (G1)</t>
  </si>
  <si>
    <t>Autodesk AutoCAD User Certification</t>
  </si>
  <si>
    <t>Autodesk</t>
  </si>
  <si>
    <t>AUTODESK</t>
  </si>
  <si>
    <t>Automobile Service Consultant (C1)</t>
  </si>
  <si>
    <t>Automobile/Light Truck - Automatic Transmission/ Transaxle (A2)</t>
  </si>
  <si>
    <t>Autom...k - Automatic Transmission/ Transaxle (A2)</t>
  </si>
  <si>
    <t>Automobile/Light Truck - Brakes (A5)</t>
  </si>
  <si>
    <t>Automobile/Light Truck - Electrical/Electronic Systems (A6)</t>
  </si>
  <si>
    <t>Autom...Truck - Electrical/Electronic Systems (A6)</t>
  </si>
  <si>
    <t>Automobile/Light Truck - Engine Performance (A8)</t>
  </si>
  <si>
    <t>Automobile/Light Truck - Engine Repair (A1)</t>
  </si>
  <si>
    <t>Automobile/Light Truck - Heating and Air Conditioning (A7)</t>
  </si>
  <si>
    <t>Autom... Truck - Heating and Air Conditioning (A7)</t>
  </si>
  <si>
    <t>Automobile/Light Truck - Light Vehicle Diesel Engines (A9)</t>
  </si>
  <si>
    <t>Autom... Truck - Light Vehicle Diesel Engines (A9)</t>
  </si>
  <si>
    <t>Automobile/Light Truck - Manual Drive Train and Axles (A3)</t>
  </si>
  <si>
    <t>Autom... Truck - Manual Drive Train and Axles (A3)</t>
  </si>
  <si>
    <t>Automobile/Light Truck - Suspension and Steering (A4)</t>
  </si>
  <si>
    <t>Autom...Light Truck - Suspension and Steering (A4)</t>
  </si>
  <si>
    <t>Aviation Mechanical Assembly Technician</t>
  </si>
  <si>
    <t>Certifying Technical Employee Competence (CertTEC)</t>
  </si>
  <si>
    <t>CertTEC</t>
  </si>
  <si>
    <t>Aviation Structures</t>
  </si>
  <si>
    <t>Avionics Electronics Technician (AVN)</t>
  </si>
  <si>
    <t>AWS Certified Advanced Networking - Specialty</t>
  </si>
  <si>
    <t>AWS Certified Big Data - Specialty</t>
  </si>
  <si>
    <t>AWS Certified Cloud Practitioner</t>
  </si>
  <si>
    <t>AWS Certified Developer - Associate</t>
  </si>
  <si>
    <t>AWS Certified DevOps Engineer - Professional</t>
  </si>
  <si>
    <t>AWS Certified Security - Specialty</t>
  </si>
  <si>
    <t>AWS Certified Solutions Architect - Professional</t>
  </si>
  <si>
    <t>AWS Certified SysOps Administrator - Associate</t>
  </si>
  <si>
    <t>Balancing and Interchange Operator Certification (BI)</t>
  </si>
  <si>
    <t>Balan...nd Interchange Operator Certification (BI)</t>
  </si>
  <si>
    <t>North American Electric Reliability Corporation (NERC)</t>
  </si>
  <si>
    <t>NERC</t>
  </si>
  <si>
    <t>Balancing, Interchange, and Transmission System Operator Certification (BT)</t>
  </si>
  <si>
    <t>Balan...mission System Operator Certification (BT)</t>
  </si>
  <si>
    <t>Basic Composites</t>
  </si>
  <si>
    <t>Basic Electricity and Electronics - Alternating Current (BEE-AC)</t>
  </si>
  <si>
    <t>Basic...Electronics - Alternating Current (BEE-AC)</t>
  </si>
  <si>
    <t>Basic Electricity and Electronics - Analog (BEE-A)</t>
  </si>
  <si>
    <t>Basic Electricity and Electronics - Digital (BEE-D)</t>
  </si>
  <si>
    <t>Basic...ctricity and Electronics - Digital (BEE-D)</t>
  </si>
  <si>
    <t>Basic Electricity and Electronics - Direct Current (BEE-DC)</t>
  </si>
  <si>
    <t>Basic... and Electronics - Direct Current (BEE-DC)</t>
  </si>
  <si>
    <t>Bell/Saturation Diver</t>
  </si>
  <si>
    <t>Bell/Saturation Diving Supervisor</t>
  </si>
  <si>
    <t>Billing and Coding Specialist Certification (BCSC)</t>
  </si>
  <si>
    <t>American Medical Certification Association (AMCA)</t>
  </si>
  <si>
    <t>AMCA</t>
  </si>
  <si>
    <t>Bioanalyst Clinical Laboratory Director (BCLD)</t>
  </si>
  <si>
    <t>American Board of Bioanalysis (ABB)</t>
  </si>
  <si>
    <t>ABB</t>
  </si>
  <si>
    <t>Biological Industrial Waste Operator - Class I</t>
  </si>
  <si>
    <t>Association of Boards of Certification (ABC)</t>
  </si>
  <si>
    <t>ABC</t>
  </si>
  <si>
    <t>Biological Industrial Waste Operator - Class II</t>
  </si>
  <si>
    <t>Biological Industrial Waste Operator - Class III</t>
  </si>
  <si>
    <t>Biological Industrial Waste Operator - Class IV</t>
  </si>
  <si>
    <t>Biomedical Auditor (CBA)</t>
  </si>
  <si>
    <t>American Society for Quality (ASQ)</t>
  </si>
  <si>
    <t>Biomedical Electronics Technician (BMD)</t>
  </si>
  <si>
    <t>Biomedical Imaging Electronics Technician (BIET)</t>
  </si>
  <si>
    <t>Bloodstain Pattern Analyst Certification</t>
  </si>
  <si>
    <t>International Association for Identification (IAI)</t>
  </si>
  <si>
    <t>IAI</t>
  </si>
  <si>
    <t>Board Certification as a Specialist in Gerontological Nutrition (CSG)</t>
  </si>
  <si>
    <t>Board...ecialist in Gerontological Nutrition (CSG)</t>
  </si>
  <si>
    <t>Commission on Dietetic Registration (CDR)</t>
  </si>
  <si>
    <t>CDR</t>
  </si>
  <si>
    <t>Board Certification as a Specialist in Oncology Nutrition (CSO)</t>
  </si>
  <si>
    <t>Board...s a Specialist in Oncology Nutrition (CSO)</t>
  </si>
  <si>
    <t>Board Certification as a Specialist in Pediatric Nutrition (CSP)</t>
  </si>
  <si>
    <t>Board... a Specialist in Pediatric Nutrition (CSP)</t>
  </si>
  <si>
    <t>Board Certification as a Specialist in Sports Dietetics (CSSD)</t>
  </si>
  <si>
    <t>Board...as a Specialist in Sports Dietetics (CSSD)</t>
  </si>
  <si>
    <t>Board Certified Assistant Behavior Analyst (BCaBA)</t>
  </si>
  <si>
    <t>Behavior Analyst Certification Board (BACB)</t>
  </si>
  <si>
    <t>BACB</t>
  </si>
  <si>
    <t>Board Certified Behavior Analyst (BCBA)</t>
  </si>
  <si>
    <t>Board Certified Coach (BCC)</t>
  </si>
  <si>
    <t>Center for Credentialing &amp; Education (CCE)</t>
  </si>
  <si>
    <t>CCE</t>
  </si>
  <si>
    <t>Board Certified Diplomate in Clinical Social Work</t>
  </si>
  <si>
    <t>American Board of Examiners in Clinical Social Work</t>
  </si>
  <si>
    <t>ABE</t>
  </si>
  <si>
    <t>Board Certified in Hearing Instrument Sciences</t>
  </si>
  <si>
    <t>National Board for Certification in Hearing Instrument Sciences</t>
  </si>
  <si>
    <t>NBC-HIS</t>
  </si>
  <si>
    <t>Board Certified Nutrition Support Pharmacist (BCNSP)</t>
  </si>
  <si>
    <t>Board...ified Nutrition Support Pharmacist (BCNSP)</t>
  </si>
  <si>
    <t>Board of Pharmacy Specialties (BPS)</t>
  </si>
  <si>
    <t>BPS</t>
  </si>
  <si>
    <t>Board Certified Specialist in Behavioral Psychology</t>
  </si>
  <si>
    <t>Board...tified Specialist in Behavioral Psychology</t>
  </si>
  <si>
    <t>American Board of Professional Psychology (ABPP)</t>
  </si>
  <si>
    <t>ABPP</t>
  </si>
  <si>
    <t>Board Certified Specialist in Forensic Psychology</t>
  </si>
  <si>
    <t>Board Certified Specialist in Psychoanalysis in Psychology</t>
  </si>
  <si>
    <t>Board...Specialist in Psychoanalysis in Psychology</t>
  </si>
  <si>
    <t>Board Certified Specialist in School Psychology</t>
  </si>
  <si>
    <t>Bone Densitometry (BD)</t>
  </si>
  <si>
    <t>American Registry of Radiologic Technologists (ARRT)</t>
  </si>
  <si>
    <t>ARRT</t>
  </si>
  <si>
    <t>Boom Truck Crane</t>
  </si>
  <si>
    <t>Operating Engineers Certification Program (OECP)</t>
  </si>
  <si>
    <t>OECP</t>
  </si>
  <si>
    <t>Boom Truck Fixed Cab Operator</t>
  </si>
  <si>
    <t>Broadband Distribution Specialist (BDS)</t>
  </si>
  <si>
    <t>Society of Cable Telecommunications Engineers (SCTE)</t>
  </si>
  <si>
    <t>SCTE</t>
  </si>
  <si>
    <t>Broadband Premises Expert (BPE)</t>
  </si>
  <si>
    <t>Broadband Premises Installer (BPI)</t>
  </si>
  <si>
    <t>Broadband Premises Technician (BPT)</t>
  </si>
  <si>
    <t>Broadband TelecomCenter Specialist (BTCS)</t>
  </si>
  <si>
    <t>Broadband Transport Specialist (BTS)</t>
  </si>
  <si>
    <t>Broadband Voice over Internet Protocol (B-VoIP)</t>
  </si>
  <si>
    <t>Building Code Specialist - B8</t>
  </si>
  <si>
    <t>Building Codes and Standards - BC</t>
  </si>
  <si>
    <t>Building Energy Assessment Professional (BEAP)</t>
  </si>
  <si>
    <t>American Society of Heating, Refrigerating and Air-Conditioning Engineers (ASHRAE)</t>
  </si>
  <si>
    <t>ASHRAE</t>
  </si>
  <si>
    <t>Building Energy Modeling Professional (BEMP)</t>
  </si>
  <si>
    <t>Building Plans Examiner - B3</t>
  </si>
  <si>
    <t>Business Class Services Specialist (BCSS)</t>
  </si>
  <si>
    <t>Business Data Management Professional (BDMP)</t>
  </si>
  <si>
    <t>Cardiovascular &amp; Pulmonary Specialist Certification</t>
  </si>
  <si>
    <t>Cardi...cular &amp; Pulmonary Specialist Certification</t>
  </si>
  <si>
    <t>American Board of Physical Therapy Specialties (ABPTS)</t>
  </si>
  <si>
    <t>ABPTS</t>
  </si>
  <si>
    <t>Cathodic Protection Specialist</t>
  </si>
  <si>
    <t>NACE International</t>
  </si>
  <si>
    <t>NACE</t>
  </si>
  <si>
    <t>Cathodic Protection Technician</t>
  </si>
  <si>
    <t>Center Manager Certification Program (CMCP)</t>
  </si>
  <si>
    <t>National Emergency Number Association (NENA)</t>
  </si>
  <si>
    <t>NENA</t>
  </si>
  <si>
    <t>CERT - Certified Computer Security Incident Handler (CSIH)</t>
  </si>
  <si>
    <t>CERT ... Computer Security Incident Handler (CSIH)</t>
  </si>
  <si>
    <t>CERT - Software Engineering Institute</t>
  </si>
  <si>
    <t>CERT-SEI</t>
  </si>
  <si>
    <t>Certificate of Clinical Competence in Audiology</t>
  </si>
  <si>
    <t>American Speech-Language-Hearing Association</t>
  </si>
  <si>
    <t>ASHA</t>
  </si>
  <si>
    <t>Certificate of Clinical Competence in Speech-Language Pathology</t>
  </si>
  <si>
    <t>Certi...al Competence in Speech-Language Pathology</t>
  </si>
  <si>
    <t>Certification in Allergy &amp; Immunology</t>
  </si>
  <si>
    <t>American Board of Allergy &amp; Immunology</t>
  </si>
  <si>
    <t>ABAI</t>
  </si>
  <si>
    <t>Certification in Allergy &amp; Immunology: Clinical &amp; Laboratory Immunology</t>
  </si>
  <si>
    <t>Certi...munology: Clinical &amp; Laboratory Immunology</t>
  </si>
  <si>
    <t>Certification in Clinical Engineering (CCE)</t>
  </si>
  <si>
    <t>American College of Clinical Engineering (ACCE)</t>
  </si>
  <si>
    <t>ACCE</t>
  </si>
  <si>
    <t>Certification in Clinical Sleep Health (CCSH)</t>
  </si>
  <si>
    <t>Board of Registered Polysomnographic Technologists (BRPT)</t>
  </si>
  <si>
    <t>BRPT</t>
  </si>
  <si>
    <t>Certified 8-VSB Specialist</t>
  </si>
  <si>
    <t>Certified Addiction Specialist (CAS)</t>
  </si>
  <si>
    <t>American Academy of Health Care Providers in the Addictive Disorders</t>
  </si>
  <si>
    <t>AAHCPAD</t>
  </si>
  <si>
    <t>Certified Addiction Treatment Counselor (CATC)</t>
  </si>
  <si>
    <t>California Association for Alcohol/Drug Educators (CAADE)</t>
  </si>
  <si>
    <t>CAADE</t>
  </si>
  <si>
    <t>Certified Administrative Professional (CAP)</t>
  </si>
  <si>
    <t>International Association of Administrative Professionals (IAAP)</t>
  </si>
  <si>
    <t>IAAP</t>
  </si>
  <si>
    <t>Certified Aerospace Technician -Composites</t>
  </si>
  <si>
    <t>Certified Aerospace Technician -Vehicle Processing</t>
  </si>
  <si>
    <t>Certified Aerospace Technician Core</t>
  </si>
  <si>
    <t>Certified Alarm Security Technician (CAST)</t>
  </si>
  <si>
    <t>Certified Alcohol &amp; Other Drug Counselor (CAODC)</t>
  </si>
  <si>
    <t>California Association of DUI Treatment Programs</t>
  </si>
  <si>
    <t>CADTP</t>
  </si>
  <si>
    <t>Certified Alcohol and Drug Counselor II</t>
  </si>
  <si>
    <t>California Consortium of Addiction Programs and Professionals (CCAPP)</t>
  </si>
  <si>
    <t>CCAPP</t>
  </si>
  <si>
    <t>Certified Analytics Professional (CAP)</t>
  </si>
  <si>
    <t>Certified Application Developer</t>
  </si>
  <si>
    <t>Certified Assistant Refrigeration Operator (CARO)</t>
  </si>
  <si>
    <t>Refrigerating Engineers &amp; Technicians Association (RETA)</t>
  </si>
  <si>
    <t>RETA</t>
  </si>
  <si>
    <t>Certified Associate in Healthcare Information and Management Systems (CAHIMS)</t>
  </si>
  <si>
    <t>Certi...nformation and Management Systems (CAHIMS)</t>
  </si>
  <si>
    <t>Healthcare Information and Management Systems Society (HIMSS)</t>
  </si>
  <si>
    <t>HIMSS</t>
  </si>
  <si>
    <t>Certified Associate Welding Inspector (CAWI)</t>
  </si>
  <si>
    <t>American Welding Society (AWS)</t>
  </si>
  <si>
    <t>Certified Association Executive (CAE)</t>
  </si>
  <si>
    <t>American Society of Association Executives</t>
  </si>
  <si>
    <t>ASAE</t>
  </si>
  <si>
    <t>Certified Asthma Educator (AE-C)</t>
  </si>
  <si>
    <t>National Asthma Educator Certification Board (NAECB)</t>
  </si>
  <si>
    <t>NAECB</t>
  </si>
  <si>
    <t>Certified Athletic Trainer (ATC)</t>
  </si>
  <si>
    <t>Board of Certification for the Athletic Trainer (BOC)</t>
  </si>
  <si>
    <t>BOC</t>
  </si>
  <si>
    <t>Certified Audio Engineer (CEA)</t>
  </si>
  <si>
    <t>Certified Authorization Professional (CAP)</t>
  </si>
  <si>
    <t>International Information Systems Security Certification Consortium, Inc. (ISC 2)</t>
  </si>
  <si>
    <t>(ISC)2</t>
  </si>
  <si>
    <t>Certified Aviation Manager (CAM)</t>
  </si>
  <si>
    <t>National Business Aviation Association (NBAA)</t>
  </si>
  <si>
    <t>NBAA</t>
  </si>
  <si>
    <t>Certified Baker (CB)</t>
  </si>
  <si>
    <t>Retail Bakers of America</t>
  </si>
  <si>
    <t>RBA</t>
  </si>
  <si>
    <t>Certified Behavior Consultant Canine - Knowledge Assessed (CBCC-KA)</t>
  </si>
  <si>
    <t>Certi...tant Canine - Knowledge Assessed (CBCC-KA)</t>
  </si>
  <si>
    <t>Certification Council for Professional Dog Trainers (CCPDT)</t>
  </si>
  <si>
    <t>(CCPDT)</t>
  </si>
  <si>
    <t>Certified Benefits Professional (CBP)</t>
  </si>
  <si>
    <t>WorldatWork</t>
  </si>
  <si>
    <t>WAW</t>
  </si>
  <si>
    <t>Certified Big Data Professional</t>
  </si>
  <si>
    <t>Certified Biomedical Equipment Technician (CBET)</t>
  </si>
  <si>
    <t>Association for the Advancement of Medical Instrumentation (AAMI)</t>
  </si>
  <si>
    <t>AAMI</t>
  </si>
  <si>
    <t>Certified Biomedical Nephrology Technologist</t>
  </si>
  <si>
    <t>National Nephrology Certification Organization</t>
  </si>
  <si>
    <t>NNCO</t>
  </si>
  <si>
    <t>Certified Bookkeeper (CB)</t>
  </si>
  <si>
    <t>American Institute of Professional Bookkeepers (AIPB)</t>
  </si>
  <si>
    <t>AIPB</t>
  </si>
  <si>
    <t>Certified Broadcast Networking Engineer (CBNE)</t>
  </si>
  <si>
    <t>Certified Broadcast Networking Technologist (CBNT)</t>
  </si>
  <si>
    <t>Certified Broadcast Radio Engineer (CBRE)</t>
  </si>
  <si>
    <t>Certified Broadcast Technologist (CBT)</t>
  </si>
  <si>
    <t>Certified Broadcast Television Engineer (CBTE)</t>
  </si>
  <si>
    <t>Certified Business Intelligence Professional (CBIP)</t>
  </si>
  <si>
    <t>Certi... Business Intelligence Professional (CBIP)</t>
  </si>
  <si>
    <t>Certified Calibration Technician (CCT)</t>
  </si>
  <si>
    <t>Certified Cardiographic Technician (CCT)</t>
  </si>
  <si>
    <t>Certified Central Service Vendor Program (CCSVP)</t>
  </si>
  <si>
    <t>International Association of Healthcare Central Service Materiel Management (IAHCSMM)</t>
  </si>
  <si>
    <t>IAHCSMM</t>
  </si>
  <si>
    <t>Certified Change Management Professional (CCMP)</t>
  </si>
  <si>
    <t>Association of Change Management Professionals (ACMP)</t>
  </si>
  <si>
    <t>ACMP</t>
  </si>
  <si>
    <t>Certified Chef de Cuisine (CCC)</t>
  </si>
  <si>
    <t>American Culinary Federation (ACF)</t>
  </si>
  <si>
    <t>Certified Chemical Dependency Counselor (CCDC)</t>
  </si>
  <si>
    <t>National Association of Forensic Counselors</t>
  </si>
  <si>
    <t>NAFC</t>
  </si>
  <si>
    <t>Certified Chief Information Security Officer (CCISO)</t>
  </si>
  <si>
    <t>Certi...Chief Information Security Officer (CCISO)</t>
  </si>
  <si>
    <t>International Council of Electronic Commerce Consultants (EC-Council)</t>
  </si>
  <si>
    <t>EC-Council</t>
  </si>
  <si>
    <t>Certified Cisco Systems Instructor (CCSI)</t>
  </si>
  <si>
    <t>CISCO</t>
  </si>
  <si>
    <t>Certified Clinical Alcohol, Tobacco and Other Drugs Social Worker (C-CATODSW)</t>
  </si>
  <si>
    <t>Certi... and Other Drugs Social Worker (C-CATODSW)</t>
  </si>
  <si>
    <t>National Association of Social Workers (NASW)</t>
  </si>
  <si>
    <t>NASW</t>
  </si>
  <si>
    <t>Certified Clinical Hemodialysis Technician (CCHT)</t>
  </si>
  <si>
    <t>Nephrology Nursing Certification Commission (NNCB)</t>
  </si>
  <si>
    <t>NNCB</t>
  </si>
  <si>
    <t>Certified Clinical Medical Assistant (CCMA)</t>
  </si>
  <si>
    <t>Certified Clinical Mental Health Counselor (CCMHC)</t>
  </si>
  <si>
    <t>National Board for Certified Counselors (NBCC)</t>
  </si>
  <si>
    <t>NBCC</t>
  </si>
  <si>
    <t>Certified Clinical Nephrology Technologist</t>
  </si>
  <si>
    <t>Certified Clinical Research Associate (CCRA)</t>
  </si>
  <si>
    <t>Association of Clinical Research Professionals (ACRP)</t>
  </si>
  <si>
    <t>ACRP</t>
  </si>
  <si>
    <t>Certified Clinical Research Coordinator (CCRC)</t>
  </si>
  <si>
    <t>Certified Cloud Security Professional (CCSP)</t>
  </si>
  <si>
    <t>Certified Coding Associate (CCA)</t>
  </si>
  <si>
    <t>American Health Information Management Association (AHIMA)</t>
  </si>
  <si>
    <t>AHIMA</t>
  </si>
  <si>
    <t>Certified Coding Professional Physician - Hospital (CCP-PH)</t>
  </si>
  <si>
    <t>Certi...Professional Physician - Hospital (CCP-PH)</t>
  </si>
  <si>
    <t>American Education Certification Association (AECA)</t>
  </si>
  <si>
    <t>AECA</t>
  </si>
  <si>
    <t>Certified Coding Specialist (CCS)</t>
  </si>
  <si>
    <t>Certified Coding Specialist - Physician Based (CCS-P)</t>
  </si>
  <si>
    <t>Certi...oding Specialist - Physician Based (CCS-P)</t>
  </si>
  <si>
    <t>Certified Collection Management Professional - Fundamental (CCMP-F)</t>
  </si>
  <si>
    <t>Certi...gement Professional - Fundamental (CCMP-F)</t>
  </si>
  <si>
    <t>Defense Intelligence Agency PMO (DIA)</t>
  </si>
  <si>
    <t>DIA</t>
  </si>
  <si>
    <t>Certified Collection Systems Manager</t>
  </si>
  <si>
    <t>Solid Waste Association of North America</t>
  </si>
  <si>
    <t>SWANA</t>
  </si>
  <si>
    <t>Certified Commercial Contracts Manager (CCCM)</t>
  </si>
  <si>
    <t>National Contract Management Association (NCMA)</t>
  </si>
  <si>
    <t>NCMA</t>
  </si>
  <si>
    <t>Certified Commissioning Authority (CxA)</t>
  </si>
  <si>
    <t>AABC Commissioning Group (ACG)</t>
  </si>
  <si>
    <t>ACG</t>
  </si>
  <si>
    <t>Certified Commissioning Professional (CCP)</t>
  </si>
  <si>
    <t>Building Commissioning Certification Board (BCxA)</t>
  </si>
  <si>
    <t>BCxA</t>
  </si>
  <si>
    <t>Certified Compensation Professional (CCP)</t>
  </si>
  <si>
    <t>Certified Compliance Technician (CCT)</t>
  </si>
  <si>
    <t>American Association of Healthcare Administrative Management (AAHAM)</t>
  </si>
  <si>
    <t>AAHAM</t>
  </si>
  <si>
    <t>Certified Compounded Sterile Preparation Technician (CSPT)</t>
  </si>
  <si>
    <t>Certi...nded Sterile Preparation Technician (CSPT)</t>
  </si>
  <si>
    <t>Pharmacy Technician Certification Board (PTCB)</t>
  </si>
  <si>
    <t>Certified Computer Skills Specialist (CCSS)</t>
  </si>
  <si>
    <t>Certified Computing Professional (CCP)</t>
  </si>
  <si>
    <t>Certified Construction Contract Administrator (CCCA)</t>
  </si>
  <si>
    <t>Certi...Construction Contract Administrator (CCCA)</t>
  </si>
  <si>
    <t>Construction Specifications Institute (CSI)</t>
  </si>
  <si>
    <t>CSI</t>
  </si>
  <si>
    <t>Certified Construction Industry Financial Professional (CCIFP)</t>
  </si>
  <si>
    <t>Certi...on Industry Financial Professional (CCIFP)</t>
  </si>
  <si>
    <t>Institute of Certified Construction Industry Financial Professionals (ICCIFP)</t>
  </si>
  <si>
    <t>ICCIFP</t>
  </si>
  <si>
    <t>Certified Construction Manager (CCM)</t>
  </si>
  <si>
    <t>Construction Manager Certification Institute (CMCI)</t>
  </si>
  <si>
    <t>CMCI</t>
  </si>
  <si>
    <t>Certified Construction Product Representative (CCPR)</t>
  </si>
  <si>
    <t>Certi...Construction Product Representative (CCPR)</t>
  </si>
  <si>
    <t>Certified Construction Specifier (CCS)</t>
  </si>
  <si>
    <t>Certified Consulting Meteorologist (CCM)</t>
  </si>
  <si>
    <t>American Meteorological Society (AMS)</t>
  </si>
  <si>
    <t>AMS</t>
  </si>
  <si>
    <t>Certified Control Systems Technician - Level I (CCST-I)</t>
  </si>
  <si>
    <t>Certi...trol Systems Technician - Level I (CCST-I)</t>
  </si>
  <si>
    <t>International Society of Automation (ISA)</t>
  </si>
  <si>
    <t>ISA</t>
  </si>
  <si>
    <t>Certified Control Systems Technician - Level II (CCST-II)</t>
  </si>
  <si>
    <t>Certi...ol Systems Technician - Level II (CCST-II)</t>
  </si>
  <si>
    <t>Certified Control Systems Technician - Level III (CCST-III)</t>
  </si>
  <si>
    <t>Certi... Systems Technician - Level III (CCST-III)</t>
  </si>
  <si>
    <t>Certified Correctional Health Professional (CCHP)</t>
  </si>
  <si>
    <t>National Commission on Correctional Health Care (NCCHC)</t>
  </si>
  <si>
    <t>NCCHC</t>
  </si>
  <si>
    <t>Certified Correctional Health Professional – Advanced (CCHP-A)</t>
  </si>
  <si>
    <t>Certi...al Health Professional – Advanced (CCHP-A)</t>
  </si>
  <si>
    <t>Certified Correctional Health Professional – Mental Health (CCHP-MH)</t>
  </si>
  <si>
    <t>Certi...lth Professional – Mental Health (CCHP-MH)</t>
  </si>
  <si>
    <t>Certified Correctional Trainer</t>
  </si>
  <si>
    <t>American Jail Association (AJA)</t>
  </si>
  <si>
    <t>AJA</t>
  </si>
  <si>
    <t>Certified Corrections Executive (CCE)</t>
  </si>
  <si>
    <t>American Correctional Association (ACA)</t>
  </si>
  <si>
    <t>ACA</t>
  </si>
  <si>
    <t>Certified Corrections Executive/Juvenile (CCE/JUV)</t>
  </si>
  <si>
    <t>Certified Corrections Manager (CCM)</t>
  </si>
  <si>
    <t>Certified Corrections Manager/Juvenile (CCM/JUV)</t>
  </si>
  <si>
    <t>Certified Corrections Manager/Security Threat Group (CCM/STG)</t>
  </si>
  <si>
    <t>Certi...ns Manager/Security Threat Group (CCM/STG)</t>
  </si>
  <si>
    <t>Certified Corrections Nurse (CCN)</t>
  </si>
  <si>
    <t>Certified Corrections Nurse Manager (CCN/M)</t>
  </si>
  <si>
    <t>Certified Corrections Officer (CCO)</t>
  </si>
  <si>
    <t>Certified Corrections Officer/Provisional (CCO/P)</t>
  </si>
  <si>
    <t>Certified Corrections Officers/Juvenile (CCO/JUV)</t>
  </si>
  <si>
    <t>Certified Corrections Supervisor (CCS)</t>
  </si>
  <si>
    <t>Certified Corrections Supervisor/Juvenile (CCS/JUV)</t>
  </si>
  <si>
    <t>Certi... Corrections Supervisor/Juvenile (CCS/JUV)</t>
  </si>
  <si>
    <t>Certified Corrections Supervisor/Security Threat Group (CCS/STG)</t>
  </si>
  <si>
    <t>Certi...Supervisor/Security Threat Group (CCS/STG)</t>
  </si>
  <si>
    <t>Certified Cost Estimator/Analyst (CCEA)</t>
  </si>
  <si>
    <t>International Cost Estimating and Analysis Association (ICEAA)</t>
  </si>
  <si>
    <t>ICEAA</t>
  </si>
  <si>
    <t>Certified Cost Professional (CCP)</t>
  </si>
  <si>
    <t>AACE International</t>
  </si>
  <si>
    <t>AACE</t>
  </si>
  <si>
    <t>Certified Crime Scene Analyst (CCSA)</t>
  </si>
  <si>
    <t>Certified Crime Scene Investigator (CCSI)</t>
  </si>
  <si>
    <t>Certified Crime Scene Reconstructionist</t>
  </si>
  <si>
    <t>Certified Criminal Justice Addictions Professional (CCJP)</t>
  </si>
  <si>
    <t>Certi...nal Justice Addictions Professional (CCJP)</t>
  </si>
  <si>
    <t>Certified CrossFit Trainer (CCFT)</t>
  </si>
  <si>
    <t>CrossFit</t>
  </si>
  <si>
    <t>CROSSFIT</t>
  </si>
  <si>
    <t>Certified Culinarian (CC)</t>
  </si>
  <si>
    <t>Certified Culinary Educator (CCE)</t>
  </si>
  <si>
    <t>Certified Cyber Forensics Professional (CCFP)</t>
  </si>
  <si>
    <t>Certified Cytotechnologist CT (IAC)</t>
  </si>
  <si>
    <t>International Academy of Cytology (IAC)</t>
  </si>
  <si>
    <t>IAC</t>
  </si>
  <si>
    <t>Certified Dangerous Goods Professional (CDGP)</t>
  </si>
  <si>
    <t>Institute of Hazardous Materials Management (IHMM)</t>
  </si>
  <si>
    <t>IHMM</t>
  </si>
  <si>
    <t>Certified Data Professional (CDP)</t>
  </si>
  <si>
    <t>Certified Data Scientist</t>
  </si>
  <si>
    <t>Certified Decorator (CD)</t>
  </si>
  <si>
    <t>Certified Defense All-Source Analysis - Level 1 (CDASA-1)</t>
  </si>
  <si>
    <t>Certi...se All-Source Analysis - Level 1 (CDASA-1)</t>
  </si>
  <si>
    <t>Certified Defense Financial Manager (CDFM)</t>
  </si>
  <si>
    <t>American Society of Military Comptrollers (ASMC)</t>
  </si>
  <si>
    <t>ASMC</t>
  </si>
  <si>
    <t>Certified Dental Assistant (CDA)</t>
  </si>
  <si>
    <t>Dental Assisting National Board (DANB)</t>
  </si>
  <si>
    <t>DANB</t>
  </si>
  <si>
    <t>Certified Dental Technician- Ceramics</t>
  </si>
  <si>
    <t>National Board for Certification in Dental Laboratory Technology (NBC)</t>
  </si>
  <si>
    <t>NBC</t>
  </si>
  <si>
    <t>Certified Dental Technician- Complete Dentures</t>
  </si>
  <si>
    <t>Certified Dental Technician- Crown and Bridge</t>
  </si>
  <si>
    <t>Certified Dental Technician- Implants</t>
  </si>
  <si>
    <t>Certified Dental Technician- Orthodontics</t>
  </si>
  <si>
    <t>Certified Dental Technician- Partial Dentures</t>
  </si>
  <si>
    <t>Certified Diagnostic Ophthalmic Sonographer (CDOS)</t>
  </si>
  <si>
    <t>Joint Commission on Allied Health Personnel in Ophthalmology (JCAHPO)</t>
  </si>
  <si>
    <t>JCAHPO</t>
  </si>
  <si>
    <t>Certified Dialysis - Licensed Practical Nurse (CD-LPN)</t>
  </si>
  <si>
    <t>Certi...alysis - Licensed Practical Nurse (CD-LPN)</t>
  </si>
  <si>
    <t>Certified Dietary Manager, Certified Food Protection Professional (CDM-CFPP)</t>
  </si>
  <si>
    <t>Certi...ed Food Protection Professional (CDM-CFPP)</t>
  </si>
  <si>
    <t>Certifying Board for Dietary Managers (CBDM)</t>
  </si>
  <si>
    <t>CBDM</t>
  </si>
  <si>
    <t>Certified Digital Radio Broadcast Specialist (DRB)</t>
  </si>
  <si>
    <t>Certified Disability Management Specialist (CDMS)</t>
  </si>
  <si>
    <t>Certification of Disability Management Specialists Commission</t>
  </si>
  <si>
    <t>CDMSC</t>
  </si>
  <si>
    <t>Certified Documentation Improvement Practitioner (CDIP)</t>
  </si>
  <si>
    <t>Certi...umentation Improvement Practitioner (CDIP)</t>
  </si>
  <si>
    <t>Certified Drug, Alcohol, and Addiction Counselor</t>
  </si>
  <si>
    <t>Association of Christian Alcohol and Drug Counselors</t>
  </si>
  <si>
    <t>ACADC</t>
  </si>
  <si>
    <t>Certified EKG Technician (CET)</t>
  </si>
  <si>
    <t>Certified Electrical Inspector-Master (CEI-M)</t>
  </si>
  <si>
    <t>International Association of Electrical Inspectors (IAEI)</t>
  </si>
  <si>
    <t>IAEI</t>
  </si>
  <si>
    <t>Certified Electrical Inspector-Residential (CEI-R)</t>
  </si>
  <si>
    <t>Certified Electronic Health Record Professional (CEHRP)</t>
  </si>
  <si>
    <t>Certi...ctronic Health Record Professional (CEHRP)</t>
  </si>
  <si>
    <t>Certified Electronic Health Record Specialist (CEHRS)</t>
  </si>
  <si>
    <t>Certi...lectronic Health Record Specialist (CEHRS)</t>
  </si>
  <si>
    <t>Certified Electronics Technician - Associate-Level</t>
  </si>
  <si>
    <t>International Society of Certified Electronics Technicians (ISCET)</t>
  </si>
  <si>
    <t>ISCET</t>
  </si>
  <si>
    <t>Certified Electronics Technician - Journeyman-Level - Communications</t>
  </si>
  <si>
    <t>Certi...nician - Journeyman-Level - Communications</t>
  </si>
  <si>
    <t>Certified Electronics Technician - Journeyman-Level - Computer</t>
  </si>
  <si>
    <t>Certi...s Technician - Journeyman-Level - Computer</t>
  </si>
  <si>
    <t>Certified Electronics Technician - Journeyman-Level - Consumer Electronics</t>
  </si>
  <si>
    <t>Certi... - Journeyman-Level - Consumer Electronics</t>
  </si>
  <si>
    <t>Certified Electronics Technician - Journeyman-Level - Industrial</t>
  </si>
  <si>
    <t>Certi...Technician - Journeyman-Level - Industrial</t>
  </si>
  <si>
    <t>Certified Electronics Technician - Journeyman-Level - Medical</t>
  </si>
  <si>
    <t>Certi...cs Technician - Journeyman-Level - Medical</t>
  </si>
  <si>
    <t>Certified Electronics Technician - Journeyman-Level - Radar</t>
  </si>
  <si>
    <t>Certi...nics Technician - Journeyman-Level - Radar</t>
  </si>
  <si>
    <t>Certified Emergency Disaster Professional (CEDP)</t>
  </si>
  <si>
    <t>International Board for Certification of Safety Managers</t>
  </si>
  <si>
    <t>IBCSM</t>
  </si>
  <si>
    <t>Certified Emergency Manager (CEM)</t>
  </si>
  <si>
    <t>Certified Emergency Nurse (CEN)</t>
  </si>
  <si>
    <t>Board of Certification for Emergency Nurses (BCEN)</t>
  </si>
  <si>
    <t>BCEN</t>
  </si>
  <si>
    <t>Certified Employment Support Professional (CESP)</t>
  </si>
  <si>
    <t>Association of People Supporting Employment (APSE)</t>
  </si>
  <si>
    <t>APSE</t>
  </si>
  <si>
    <t>Certified Energy Auditor (CEA)</t>
  </si>
  <si>
    <t>Association of Energy Engineers (AEE)</t>
  </si>
  <si>
    <t>AEE</t>
  </si>
  <si>
    <t>Certified Energy Manager (CEM)</t>
  </si>
  <si>
    <t>Certified Engineering Technologist (CT)</t>
  </si>
  <si>
    <t>Certified Environmental, Safety &amp; Health Trainer (CET)</t>
  </si>
  <si>
    <t>Certi...vironmental, Safety &amp; Health Trainer (CET)</t>
  </si>
  <si>
    <t>Certified Equipment Manager</t>
  </si>
  <si>
    <t>Association of Equipment Management Professionals</t>
  </si>
  <si>
    <t>AEMP</t>
  </si>
  <si>
    <t>Certified Equipment Support Professional (CESP)</t>
  </si>
  <si>
    <t>Certified Estimating Professional (CEP)</t>
  </si>
  <si>
    <t>Certified Ethical Hacker (CEH)</t>
  </si>
  <si>
    <t>Certified Executive Chef (CEC)</t>
  </si>
  <si>
    <t>Certified Executive Pastry Chef (CEPC)</t>
  </si>
  <si>
    <t>Certified Facility Manager</t>
  </si>
  <si>
    <t>International Facility Management Association (IFMA)</t>
  </si>
  <si>
    <t>IFMA</t>
  </si>
  <si>
    <t>Certified Federal Contract Manager (CFCM)</t>
  </si>
  <si>
    <t>Certified Financial Planner (CFP)</t>
  </si>
  <si>
    <t>Certified Financial Planner Board of Standards (CFP Board)</t>
  </si>
  <si>
    <t>CFP</t>
  </si>
  <si>
    <t>Certified Financial Services Auditor (CFSA)</t>
  </si>
  <si>
    <t>Institute of Internal Auditors</t>
  </si>
  <si>
    <t>IIA</t>
  </si>
  <si>
    <t>Certified Fire and Explosion Investigator (CFEI)</t>
  </si>
  <si>
    <t>National Association of Fire Investigators</t>
  </si>
  <si>
    <t>NAFI</t>
  </si>
  <si>
    <t>Certified Fire Inspector I (CFI)</t>
  </si>
  <si>
    <t>National Fire Protection Association (NFPA)</t>
  </si>
  <si>
    <t>NFPA</t>
  </si>
  <si>
    <t>Certified Fire Inspector II (CFI-II)</t>
  </si>
  <si>
    <t>Certified Fire Investigator (CFI)</t>
  </si>
  <si>
    <t>International Association of Arson Investigators</t>
  </si>
  <si>
    <t>IAAI</t>
  </si>
  <si>
    <t>Certified Fire Plan Examiner (CFPE)</t>
  </si>
  <si>
    <t>Certified Fire Protection Specialist (CFPS)</t>
  </si>
  <si>
    <t>Certified Flight Registered Nurse (CFRN)</t>
  </si>
  <si>
    <t>Certified Food and Beverage Executive (CFBE)</t>
  </si>
  <si>
    <t>American Hotel and Lodging Educational Institute (AHLA)</t>
  </si>
  <si>
    <t>AHLA</t>
  </si>
  <si>
    <t>Certified Food Protection Manager (CFPM)</t>
  </si>
  <si>
    <t>AboveTraining/State FoodSafety</t>
  </si>
  <si>
    <t>A</t>
  </si>
  <si>
    <t>Certified Food Safety HACCP Manager (CFSHM)</t>
  </si>
  <si>
    <t>National Registry of Food Safety Professionals (NRFSP)</t>
  </si>
  <si>
    <t>NRFSP</t>
  </si>
  <si>
    <t>Certified Foodborne Outbreak Investigator (CFOI)</t>
  </si>
  <si>
    <t>National Environmental Health Association (NEHA)</t>
  </si>
  <si>
    <t>NEHA</t>
  </si>
  <si>
    <t>Certified Forensic Addictions Specialist (CFAS)</t>
  </si>
  <si>
    <t>Certified Forensic Interviewer (CFI)</t>
  </si>
  <si>
    <t>International Association of Interviewers (IAI)</t>
  </si>
  <si>
    <t>Certified Forensic Locksmith</t>
  </si>
  <si>
    <t>International Association of Investigative Locksmiths</t>
  </si>
  <si>
    <t>IAIL</t>
  </si>
  <si>
    <t>Certified Fraud Examiner (CFE)</t>
  </si>
  <si>
    <t>Association of Certified Fraud Examiners (ACFE)</t>
  </si>
  <si>
    <t>ACFE</t>
  </si>
  <si>
    <t>Certified Fund Raising Executive (CFRE)</t>
  </si>
  <si>
    <t>Certified Fund Raising Executives International (CFRE)</t>
  </si>
  <si>
    <t>CFRE</t>
  </si>
  <si>
    <t>Certified Gastroenterology Registered Nurse (CGRN)</t>
  </si>
  <si>
    <t>American Board of Certification for Gastroenterology Nurses, Inc.</t>
  </si>
  <si>
    <t>CBGNA</t>
  </si>
  <si>
    <t>Certified Geographic Information Systems (GIS) Professional</t>
  </si>
  <si>
    <t>Certi...hic Information Systems (GIS) Professional</t>
  </si>
  <si>
    <t>GIS Certification Institute (GISCI)</t>
  </si>
  <si>
    <t>GISCI</t>
  </si>
  <si>
    <t>Certified GEOINT Professional- Geospatial Data Management (CGP-D)</t>
  </si>
  <si>
    <t>Certi...sional- Geospatial Data Management (CGP-D)</t>
  </si>
  <si>
    <t>United States Geospatial Intelligence Foundation (USGIF)</t>
  </si>
  <si>
    <t>USGIF</t>
  </si>
  <si>
    <t>Certified GEOINT Professional- GIS &amp; Analysis Tools (CGP-G)</t>
  </si>
  <si>
    <t>Certi...Professional- GIS &amp; Analysis Tools (CGP-G)</t>
  </si>
  <si>
    <t>Certified GEOINT Professional- Remote Sensing &amp; Imagery Analysis (CGP-R)</t>
  </si>
  <si>
    <t>Certi... Remote Sensing &amp; Imagery Analysis (CGP-R)</t>
  </si>
  <si>
    <t>Certified GIS/LIS Technologist</t>
  </si>
  <si>
    <t>ASPRS: The Imaging &amp; Geospatial Information Society</t>
  </si>
  <si>
    <t>ASPRS</t>
  </si>
  <si>
    <t>Certified Government Auditing Professional (CGAP)</t>
  </si>
  <si>
    <t>Certified Government Financial Manager (CGFM)</t>
  </si>
  <si>
    <t>Association of Government Accountants (AGA)</t>
  </si>
  <si>
    <t>AGA</t>
  </si>
  <si>
    <t>Certified Governmental Environmental Officer (WSO-CGEO)</t>
  </si>
  <si>
    <t>Certi...ernmental Environmental Officer (WSO-CGEO)</t>
  </si>
  <si>
    <t>World Safety Organization (WSO)</t>
  </si>
  <si>
    <t>WSO</t>
  </si>
  <si>
    <t>Certified Governmental Environmental Specialist (WSO-CGES)</t>
  </si>
  <si>
    <t>Certi...mental Environmental Specialist (WSO-CGES)</t>
  </si>
  <si>
    <t>Certified Governmental Environmental Technician (WSO-CGET)</t>
  </si>
  <si>
    <t>Certi...mental Environmental Technician (WSO-CGET)</t>
  </si>
  <si>
    <t>Certified Governmental Safety Officer (WSO-CGSO)</t>
  </si>
  <si>
    <t>Certified Governmental Safety Specialist (WSO-CGSS)</t>
  </si>
  <si>
    <t>Certi... Governmental Safety Specialist (WSO-CGSS)</t>
  </si>
  <si>
    <t>Certified Governmental Safety Technician (WSO-CGST)</t>
  </si>
  <si>
    <t>Certi... Governmental Safety Technician (WSO-CGST)</t>
  </si>
  <si>
    <t>Certified Group Exercise Instructor</t>
  </si>
  <si>
    <t>National Exercise Trainers Association (NETA)</t>
  </si>
  <si>
    <t>NETA</t>
  </si>
  <si>
    <t>Certified Hazard Control Manager (CHCM) (Associate, Senior and Master Levels)</t>
  </si>
  <si>
    <t>Certi...HCM) (Associate, Senior and Master Levels)</t>
  </si>
  <si>
    <t>Certified Hazard Control Manager-Security (CHCM-SEC)</t>
  </si>
  <si>
    <t>Certi...Hazard Control Manager-Security (CHCM-SEC)</t>
  </si>
  <si>
    <t>Certified Hazardous Material Manager (CHMM)</t>
  </si>
  <si>
    <t>Certified Hazardous Materials Executive (WSO-CHME)</t>
  </si>
  <si>
    <t>Certified Hazardous Materials Practitioner (CHMP)</t>
  </si>
  <si>
    <t>Certified Hazardous Materials Supervisor (WSO-CHMS)</t>
  </si>
  <si>
    <t>Certi... Hazardous Materials Supervisor (WSO-CHMS)</t>
  </si>
  <si>
    <t>Certified Hazardous Materials Technician Level I (WSO-CHMT I)</t>
  </si>
  <si>
    <t>Certi... Materials Technician Level I (WSO-CHMT I)</t>
  </si>
  <si>
    <t>Certified Hazardous Materials Technician Level II (WSO-CHMT II)</t>
  </si>
  <si>
    <t>Certi...aterials Technician Level II (WSO-CHMT II)</t>
  </si>
  <si>
    <t>Certified Health Education Specialist (CHES)</t>
  </si>
  <si>
    <t>National Commission for Health Education Credentialing (NCHEC)</t>
  </si>
  <si>
    <t>NCHEC</t>
  </si>
  <si>
    <t>Certified Healthcare Access Associate (CHAA)</t>
  </si>
  <si>
    <t>National Association of Healthcare Access Management (NAHAM)</t>
  </si>
  <si>
    <t>NAHAM</t>
  </si>
  <si>
    <t>Certified Healthcare Access Manager (CHAM)</t>
  </si>
  <si>
    <t>Certified Healthcare Constructor</t>
  </si>
  <si>
    <t>American Hospital Association Certification Center (AHA-CC)</t>
  </si>
  <si>
    <t>AHA-CC</t>
  </si>
  <si>
    <t>Certified Healthcare Emergency Professional (CHEP)</t>
  </si>
  <si>
    <t>Certified Healthcare Environmental Services Professional (CHESP)</t>
  </si>
  <si>
    <t>Certi...nvironmental Services Professional (CHESP)</t>
  </si>
  <si>
    <t>Certified Healthcare Facility Manager (CHFM)</t>
  </si>
  <si>
    <t>Certified Healthcare Fire Safety Professional (CHSFP)</t>
  </si>
  <si>
    <t>Certi...ealthcare Fire Safety Professional (CHSFP)</t>
  </si>
  <si>
    <t>Certified Healthcare Interpreter - Mandarin (CHI)</t>
  </si>
  <si>
    <t>Certification Commission for Healthcare Interpreters (CCHI)</t>
  </si>
  <si>
    <t>CCHI</t>
  </si>
  <si>
    <t>Certified Healthcare Interpreter-Arabic (CHI)</t>
  </si>
  <si>
    <t>Certified Healthcare Interpreter-Spanish (CHI)</t>
  </si>
  <si>
    <t>Certified Healthcare Leader (CHL)</t>
  </si>
  <si>
    <t>Certified Healthcare Safety Professional (CHSP)</t>
  </si>
  <si>
    <t>Certified Healthcare Technology Manager (CHTM)</t>
  </si>
  <si>
    <t>Certified Healthcare Technology Specialist  - Trainer (CHTS-TR)</t>
  </si>
  <si>
    <t>Certi...Technology Specialist  - Trainer (CHTS-TR)</t>
  </si>
  <si>
    <t>Certified Healthcare Technology Specialist -  Technical/Software Support Staff (CHTS-TS)</t>
  </si>
  <si>
    <t>Certi...Technical/Software Support Staff (CHTS-TS)</t>
  </si>
  <si>
    <t>Certified Healthcare Technology Specialist - Clinician/Practitioner Consultant (CHTS-CP)</t>
  </si>
  <si>
    <t>Certi...linician/Practitioner Consultant (CHTS-CP)</t>
  </si>
  <si>
    <t>Certified Healthcare Technology Specialist - Implementation Manager (CHTS-IM)</t>
  </si>
  <si>
    <t>Certi...cialist - Implementation Manager (CHTS-IM)</t>
  </si>
  <si>
    <t>Certified Healthcare Technology Specialist - Implementation Support Specialist (CHTS-IS)</t>
  </si>
  <si>
    <t>Certi...mplementation Support Specialist (CHTS-IS)</t>
  </si>
  <si>
    <t>Certified Healthcare Technology Specialist - Practice Workflow &amp; Information Management Redesign Specialist (CHTS-PW)</t>
  </si>
  <si>
    <t>Certi...n Management Redesign Specialist (CHTS-PW)</t>
  </si>
  <si>
    <t>Certified Hemodialysis Nurse (CHN)</t>
  </si>
  <si>
    <t>Board of Nephrology Examiners Nursing Technology (BONENT)</t>
  </si>
  <si>
    <t>BONENT</t>
  </si>
  <si>
    <t>Certified Hemodialysis Technician (CHT)</t>
  </si>
  <si>
    <t>Certified Heritage Interpreter</t>
  </si>
  <si>
    <t>National Association for Interpretation</t>
  </si>
  <si>
    <t>NAI</t>
  </si>
  <si>
    <t>Certified Hospice and Palliative Licensed Nurse</t>
  </si>
  <si>
    <t>National Board for Certification of Hospice and Palliative Nurses</t>
  </si>
  <si>
    <t>NBCHPN</t>
  </si>
  <si>
    <t>Certified Hospitality Marketing Executive (CHME)</t>
  </si>
  <si>
    <t>Hospitality Sales &amp; Marketing Association International</t>
  </si>
  <si>
    <t>HSMAI</t>
  </si>
  <si>
    <t>Certified Hospitality Revenue Manager</t>
  </si>
  <si>
    <t>Certified Hotel Administrator (CHA)</t>
  </si>
  <si>
    <t>Certified Hyperbaric Technologist (CHT)</t>
  </si>
  <si>
    <t>National Board of Diving and Hyperbaric Medical Technology</t>
  </si>
  <si>
    <t>NBDHMT</t>
  </si>
  <si>
    <t>Certified in Care Coordination and Transition Management (CCCTM)</t>
  </si>
  <si>
    <t>Certi...dination and Transition Management (CCCTM)</t>
  </si>
  <si>
    <t>Medical Surgical Nursing Certification Board (MSNCB)</t>
  </si>
  <si>
    <t>MSNCB</t>
  </si>
  <si>
    <t>Certified in Comprehensive Food Safety (CCFS)</t>
  </si>
  <si>
    <t>Certified in Financial Forensics (CFF)</t>
  </si>
  <si>
    <t>American Institute of Certified Public Accountants (AICPA)</t>
  </si>
  <si>
    <t>AICPA</t>
  </si>
  <si>
    <t>Certified in Food Safety Supplier Audits (CFSSA)</t>
  </si>
  <si>
    <t>Certified in Healthcare Privacy and Security (CHPS)</t>
  </si>
  <si>
    <t>Certi... in Healthcare Privacy and Security (CHPS)</t>
  </si>
  <si>
    <t>Certified in Healthcare Safety - Environmental Services (CHS-EVS)</t>
  </si>
  <si>
    <t>Certi... Safety - Environmental Services (CHS-EVS)</t>
  </si>
  <si>
    <t>Certified in Healthcare Safety - Long Term Care (CHS-LTC)</t>
  </si>
  <si>
    <t>Certi...althcare Safety - Long Term Care (CHS-LTC)</t>
  </si>
  <si>
    <t>Certified in Healthcare Safety - Nursing (CHSN)</t>
  </si>
  <si>
    <t>Certified in Infection Control (CIC)</t>
  </si>
  <si>
    <t>Certification Board of Infection Control and Epidemiology, Inc. (CBIC)</t>
  </si>
  <si>
    <t>CBIC</t>
  </si>
  <si>
    <t>Certified in Logistics, Transportation and Distribution (CLTD)</t>
  </si>
  <si>
    <t>Certi...cs, Transportation and Distribution (CLTD)</t>
  </si>
  <si>
    <t>American Production and Inventory Control Society (APICS)</t>
  </si>
  <si>
    <t>APICS</t>
  </si>
  <si>
    <t>Certified in Plumbing Design (CPD)</t>
  </si>
  <si>
    <t>American Society of Plumbing Engineers (ASPE)</t>
  </si>
  <si>
    <t>ASPE</t>
  </si>
  <si>
    <t>Certified in Production and Inventory Management (CPIM)</t>
  </si>
  <si>
    <t>Certi...Production and Inventory Management (CPIM)</t>
  </si>
  <si>
    <t>Certified in Public Health (CPH)</t>
  </si>
  <si>
    <t>National Board of Public Health Examiners (NBPHE)</t>
  </si>
  <si>
    <t>NBPHE</t>
  </si>
  <si>
    <t>Certified In Risk and Information Systems Control (CRISC)</t>
  </si>
  <si>
    <t>Certi...sk and Information Systems Control (CRISC)</t>
  </si>
  <si>
    <t>Information Systems Audit and Control Association (ISACA)</t>
  </si>
  <si>
    <t>ISACA</t>
  </si>
  <si>
    <t>Certified in the Governance of Enterprise IT (CGEIT)</t>
  </si>
  <si>
    <t>Certi...in the Governance of Enterprise IT (CGEIT)</t>
  </si>
  <si>
    <t>Certified Industrial Hygienist (CIH)</t>
  </si>
  <si>
    <t>American Board of Industrial Hygiene (ABIH)</t>
  </si>
  <si>
    <t>ABIH</t>
  </si>
  <si>
    <t>Certified Industrial Refrigeration Operator (CIRO)</t>
  </si>
  <si>
    <t>Certified Information Privacy Manager (CIPM)</t>
  </si>
  <si>
    <t>International Association of Privacy Professionals (IAPP)</t>
  </si>
  <si>
    <t>IAPP</t>
  </si>
  <si>
    <t>Certified Information Privacy Professional/United States (CIPP/US)</t>
  </si>
  <si>
    <t>Certi...ivacy Professional/United States (CIPP/US)</t>
  </si>
  <si>
    <t>Certified Information Privacy Technologist (CIPT)</t>
  </si>
  <si>
    <t>Certified Information Professional (CIP)</t>
  </si>
  <si>
    <t>Association for Information and Image Management (AIIM)</t>
  </si>
  <si>
    <t>AIIM</t>
  </si>
  <si>
    <t>Certified Information Security Manager (CISM)</t>
  </si>
  <si>
    <t>Certified Information Systems Auditor (CISA)</t>
  </si>
  <si>
    <t>Certified Information Systems Security Professional (CISSP)</t>
  </si>
  <si>
    <t>Certi...tion Systems Security Professional (CISSP)</t>
  </si>
  <si>
    <t>Certified Information Technology Professional (CITP)</t>
  </si>
  <si>
    <t>Certi...Information Technology Professional (CITP)</t>
  </si>
  <si>
    <t>Certified Inpatient Coder (CIC)</t>
  </si>
  <si>
    <t>American Academy of Professional Coders (AAPC)</t>
  </si>
  <si>
    <t>AAPC</t>
  </si>
  <si>
    <t>Certified Inspector (CI)</t>
  </si>
  <si>
    <t>American Society of Home Inspectors (ASHI)</t>
  </si>
  <si>
    <t>ASHI</t>
  </si>
  <si>
    <t>Certified Instrument Specialist (CIS)</t>
  </si>
  <si>
    <t>Certified Insurance Fraud Investigator (CIFI)</t>
  </si>
  <si>
    <t>International Association of Special Investigation Units (IASIU)</t>
  </si>
  <si>
    <t>IASIU</t>
  </si>
  <si>
    <t>Certified Internal Auditor (CIA)</t>
  </si>
  <si>
    <t>Certified Internet Meeting Professional (CIMP)</t>
  </si>
  <si>
    <t>Connected International Meeting Professionals Association</t>
  </si>
  <si>
    <t>CIMPA</t>
  </si>
  <si>
    <t>Certified Internet Web Professional (CIW) Web Foundations Associate</t>
  </si>
  <si>
    <t>Certi...ofessional (CIW) Web Foundations Associate</t>
  </si>
  <si>
    <t>Certified Internet Web Professional Program (CIW)</t>
  </si>
  <si>
    <t>CIW</t>
  </si>
  <si>
    <t>Certified Interpreter</t>
  </si>
  <si>
    <t>Administrative Office of the United States Courts</t>
  </si>
  <si>
    <t>AOUSC</t>
  </si>
  <si>
    <t>Certified ISO 17025 Lead Implementer</t>
  </si>
  <si>
    <t>Professional Evaluation and Certification Board (PECB)</t>
  </si>
  <si>
    <t>PECB</t>
  </si>
  <si>
    <t>Certified IT Professional</t>
  </si>
  <si>
    <t>Certified Jail Manager (CJM)</t>
  </si>
  <si>
    <t>Certified Jail Officer (CJO)</t>
  </si>
  <si>
    <t>Certified Joint Commission Professional (CJCP)</t>
  </si>
  <si>
    <t>Joint Commission Resources (JCR)</t>
  </si>
  <si>
    <t>JCR</t>
  </si>
  <si>
    <t>Certified Journalism Educator (CJE)</t>
  </si>
  <si>
    <t>Journalism Education Association (JEA)</t>
  </si>
  <si>
    <t>JEA</t>
  </si>
  <si>
    <t>Certified Laboratory Consultant (CLC)</t>
  </si>
  <si>
    <t>American Medical Technologists (AMT)</t>
  </si>
  <si>
    <t>Certified Law Enforcement Planner</t>
  </si>
  <si>
    <t>International Association of Law Enforcement Planners (IALEP)</t>
  </si>
  <si>
    <t>IALEP</t>
  </si>
  <si>
    <t>Certified Lead Forensics Examiner</t>
  </si>
  <si>
    <t>Certified Lean Six Sigma Black Belt (ICBB)</t>
  </si>
  <si>
    <t>Certified Lean Six Sigma Yellow Belt (ICYB)</t>
  </si>
  <si>
    <t>Certified Legal Investigator (CLI)</t>
  </si>
  <si>
    <t>National Association of Legal Investigators (NALI)</t>
  </si>
  <si>
    <t>NALI</t>
  </si>
  <si>
    <t>Certified Legal Manager (CLM)</t>
  </si>
  <si>
    <t>Association of Legal Administrators (ALA)</t>
  </si>
  <si>
    <t>Certified Lighting Management Consultant (CLMC)</t>
  </si>
  <si>
    <t>International Association of Lighting Management Companies (NALMCO)</t>
  </si>
  <si>
    <t>NALMCO</t>
  </si>
  <si>
    <t>Certified Linux Administrator (LPIC-1)</t>
  </si>
  <si>
    <t>Linux Professional Institute (LPI)</t>
  </si>
  <si>
    <t>LPI</t>
  </si>
  <si>
    <t>Certified Linux Engineer (LPIC-2)</t>
  </si>
  <si>
    <t>Certified Logistics Technician (CLT (AE))</t>
  </si>
  <si>
    <t>Certified Lubrication Specialist (CLS)</t>
  </si>
  <si>
    <t>Society of Tribologists and Lubrication Engineers (STLE)</t>
  </si>
  <si>
    <t>STLE</t>
  </si>
  <si>
    <t>Certified Mail Manager (CMM)</t>
  </si>
  <si>
    <t>In-Plant Printing and Mailing Association (IPMA)</t>
  </si>
  <si>
    <t>IPMA</t>
  </si>
  <si>
    <t>Certified Maintenance and Reliability Professionals (CMRP)</t>
  </si>
  <si>
    <t>Certi...nance and Reliability Professionals (CMRP)</t>
  </si>
  <si>
    <t>Society for Maintenance and Reliability Professionals (SMRP)</t>
  </si>
  <si>
    <t>SMRP</t>
  </si>
  <si>
    <t>Certified Maintenance and Reliability Technician (CMRT)</t>
  </si>
  <si>
    <t>Certi...ntenance and Reliability Technician (CMRT)</t>
  </si>
  <si>
    <t>Certified Management Accountant (CMA)</t>
  </si>
  <si>
    <t>Institute of Management Accountants</t>
  </si>
  <si>
    <t>IMA</t>
  </si>
  <si>
    <t>Certified Management Consultant - Basic</t>
  </si>
  <si>
    <t>Institute of Management Consultants</t>
  </si>
  <si>
    <t>IMC</t>
  </si>
  <si>
    <t>Certified Management Consultant - Experienced</t>
  </si>
  <si>
    <t>Certified Management Consultant - Management</t>
  </si>
  <si>
    <t>Certified Manager (CM)</t>
  </si>
  <si>
    <t>Institute of Certified Professional Managers (ICPM)</t>
  </si>
  <si>
    <t>ICPM</t>
  </si>
  <si>
    <t>Certified Manager of Animal Resources (CMAR)</t>
  </si>
  <si>
    <t>Certified Manager of Quality/Organizational Excellence (CMQ/OE)</t>
  </si>
  <si>
    <t>Certi...Quality/Organizational Excellence (CMQ/OE)</t>
  </si>
  <si>
    <t>Certified Manufacturing Technologist (CMfgT)</t>
  </si>
  <si>
    <t>Society of Manufacturing Engineers (SME)</t>
  </si>
  <si>
    <t>SME</t>
  </si>
  <si>
    <t>Certified Mapping Scientist, GIS/LIS (ASPRS)</t>
  </si>
  <si>
    <t>Certified Mapping Scientist, Remote Sensing (ASPRS)</t>
  </si>
  <si>
    <t>Certi... Mapping Scientist, Remote Sensing (ASPRS)</t>
  </si>
  <si>
    <t>Certified Master Automobile Technicians</t>
  </si>
  <si>
    <t>Certified Master Baker (CMB)</t>
  </si>
  <si>
    <t>Certified Master Chef (CMC)</t>
  </si>
  <si>
    <t>Certified Master Collision Repair Technicians</t>
  </si>
  <si>
    <t>Certified Master Medium-Heavy Truck Technicians</t>
  </si>
  <si>
    <t>Certified Master School Bus Technicians</t>
  </si>
  <si>
    <t>Certified Master Truck Equipment Technician</t>
  </si>
  <si>
    <t>Certified Material and Resource Professional (CMRP)</t>
  </si>
  <si>
    <t>Certi... Material and Resource Professional (CMRP)</t>
  </si>
  <si>
    <t>Certified Medical Administrative Assistant (CMAA)</t>
  </si>
  <si>
    <t>Certified Medical Administrative Specialist (CMAS)</t>
  </si>
  <si>
    <t>Certified Medical Assistant (CMA)</t>
  </si>
  <si>
    <t>American Association of Medical Assistants (AAMA)</t>
  </si>
  <si>
    <t>AAMA</t>
  </si>
  <si>
    <t>Certified Medical Dosimetrist</t>
  </si>
  <si>
    <t>Medical Dosimetrist Certification Board (MDCB)</t>
  </si>
  <si>
    <t>MDCB</t>
  </si>
  <si>
    <t>Certified Medical Exercise Specialist (ACE-CMES)</t>
  </si>
  <si>
    <t>American Council on Exercise (ACE)</t>
  </si>
  <si>
    <t>ACE</t>
  </si>
  <si>
    <t>Certified Medical Illustrator (CMI)</t>
  </si>
  <si>
    <t>Association of Medical Illustrators</t>
  </si>
  <si>
    <t>AMI</t>
  </si>
  <si>
    <t>Certified Medical Interpreter (CMI)</t>
  </si>
  <si>
    <t>National Board of Certification for Medical Interpreters</t>
  </si>
  <si>
    <t>NBCMI</t>
  </si>
  <si>
    <t>Certified Medical Laboratory Assistant (CMLA)</t>
  </si>
  <si>
    <t>Certified Medical Manager (CMM)</t>
  </si>
  <si>
    <t>Professional Association of Healthcare Office Management</t>
  </si>
  <si>
    <t>PAHOM</t>
  </si>
  <si>
    <t>Certified Medical Practice Executive (CMPE)</t>
  </si>
  <si>
    <t>Medical Group Management Association (MGMA)</t>
  </si>
  <si>
    <t>MGMA</t>
  </si>
  <si>
    <t>Certified Medical-Surgical Registered Nurse (CMSRN)</t>
  </si>
  <si>
    <t>Certi... Medical-Surgical Registered Nurse (CMSRN)</t>
  </si>
  <si>
    <t>Certified Meeting Professional (CMP)</t>
  </si>
  <si>
    <t>Events Industry Council</t>
  </si>
  <si>
    <t>CIC</t>
  </si>
  <si>
    <t>Certified Mine Safety Professional (CMSP)</t>
  </si>
  <si>
    <t>International Society of Mine Safety Professionals</t>
  </si>
  <si>
    <t>ISMSP</t>
  </si>
  <si>
    <t>Certified Nephrology Nurse (CNN)</t>
  </si>
  <si>
    <t>Certified Neuroscience Registered Nurse</t>
  </si>
  <si>
    <t>American Board of Neuroscience Nursing (ABNN)</t>
  </si>
  <si>
    <t>AANN-ABNN</t>
  </si>
  <si>
    <t>Certified Nurse Operative Room (CNOR)</t>
  </si>
  <si>
    <t>Competency &amp; Credentialing Institute (CCI)</t>
  </si>
  <si>
    <t>Certified Nutrition Specialist (CNS)</t>
  </si>
  <si>
    <t>Board for Certification of Nutrition Specialists (BCNS)</t>
  </si>
  <si>
    <t>BCNS</t>
  </si>
  <si>
    <t>Certified Occupational Therapy Assistant (COTA)</t>
  </si>
  <si>
    <t>National Board for Certification in Occupational Therapy (NBCOT)</t>
  </si>
  <si>
    <t>NBCOT</t>
  </si>
  <si>
    <t>Certified Ophthalmic Assistant (COA)</t>
  </si>
  <si>
    <t>Certified Ophthalmic Medical Technologist (COMT)</t>
  </si>
  <si>
    <t>Certified Ophthalmic Technician (COT)</t>
  </si>
  <si>
    <t>Certified Orthodontic Assistant (COA)</t>
  </si>
  <si>
    <t>Certified Orthotist and/or Prosthetist Assistant</t>
  </si>
  <si>
    <t>American Board for Certification in Orthotics and Prosthetics, and Pedorthics</t>
  </si>
  <si>
    <t>Certified Outpatient Coding (COC)</t>
  </si>
  <si>
    <t>Certified Paralegal (CP)</t>
  </si>
  <si>
    <t>National Association of Legal Assistants (NALA)</t>
  </si>
  <si>
    <t>NALA</t>
  </si>
  <si>
    <t>Certified Paraoptometric (CPO)</t>
  </si>
  <si>
    <t>American Optometric Association - Commission on Paraoptometric Certification (AOA-CPC)</t>
  </si>
  <si>
    <t>AOA</t>
  </si>
  <si>
    <t>Certified Paraoptometric Assistant (CPOA)</t>
  </si>
  <si>
    <t>Certified Paraoptometric Technician (CPOT)</t>
  </si>
  <si>
    <t>Certified Pastry Culinarian (CPC)</t>
  </si>
  <si>
    <t>Certified Patient Care Technician/Assistant (CPCT/A)</t>
  </si>
  <si>
    <t>Certi...Patient Care Technician/Assistant (CPCT/A)</t>
  </si>
  <si>
    <t>Certified Payroll Professional (CPP)</t>
  </si>
  <si>
    <t>American Payroll Association</t>
  </si>
  <si>
    <t>APA</t>
  </si>
  <si>
    <t>Certified Personal Chef (CPC)</t>
  </si>
  <si>
    <t>United States Personal Chef Association (USPCA)</t>
  </si>
  <si>
    <t>USPCA</t>
  </si>
  <si>
    <t>Certified Personal Fitness Trainer (CPFT-NESTA)</t>
  </si>
  <si>
    <t>National Exercise and Sports Trainers Association (NESTA)</t>
  </si>
  <si>
    <t>NESTA</t>
  </si>
  <si>
    <t>Certified Personal Fitness Trainer-Exercise and Fitness Specialist (CPT-EFS)</t>
  </si>
  <si>
    <t>Certi...-Exercise and Fitness Specialist (CPT-EFS)</t>
  </si>
  <si>
    <t>Academy of Applied Personal Training Education (AAPTE)</t>
  </si>
  <si>
    <t>Certified Personal Trainer (ACE-CPT)</t>
  </si>
  <si>
    <t>Certified Personal Trainer (ACSM-CPT)</t>
  </si>
  <si>
    <t>Certified Personal Trainer (ACTION-CPT)</t>
  </si>
  <si>
    <t>ACTION</t>
  </si>
  <si>
    <t>Certified Personal Trainer (CI-CPT)</t>
  </si>
  <si>
    <t>The Cooper Institute</t>
  </si>
  <si>
    <t>CIAR</t>
  </si>
  <si>
    <t>Certified Personal Trainer (NASM-CPT)</t>
  </si>
  <si>
    <t>National Academy of Sports Medicine (NASM)</t>
  </si>
  <si>
    <t>NASM</t>
  </si>
  <si>
    <t>Certified Personal Trainer (NCSF-CPT)</t>
  </si>
  <si>
    <t>National Council on Strength &amp; Fitness (NCSF)</t>
  </si>
  <si>
    <t>NCSF</t>
  </si>
  <si>
    <t>Certified Personal Trainer (NETA-CPT)</t>
  </si>
  <si>
    <t>Certified Personal Trainer (NFPT-CPT)</t>
  </si>
  <si>
    <t>National Federation of Professional Trainers (NFPT)</t>
  </si>
  <si>
    <t>NFPT</t>
  </si>
  <si>
    <t>Certified Personal Trainer (NSCA-CPT)</t>
  </si>
  <si>
    <t>National Strength and Conditioning Association (NSCA)</t>
  </si>
  <si>
    <t>NSCA</t>
  </si>
  <si>
    <t>Certified Personal Trainer (PTA-CPT)</t>
  </si>
  <si>
    <t>PTA Global</t>
  </si>
  <si>
    <t>PGI</t>
  </si>
  <si>
    <t>Certified Personal Trainer Specialist (CPTS)</t>
  </si>
  <si>
    <t>Certified Petroleum Apprentice (CPA) Level 1</t>
  </si>
  <si>
    <t>National Petroleum Management Agency (NPMA)</t>
  </si>
  <si>
    <t>NPMA</t>
  </si>
  <si>
    <t>Certified Petroleum Craftsman (CPC) - Level 4</t>
  </si>
  <si>
    <t>Certified Petroleum Journeyman (CPJ) - Level 2</t>
  </si>
  <si>
    <t>Certified Petroleum Professional (CPP) Level 5</t>
  </si>
  <si>
    <t>Certified Petroleum Specialist (CPS) - Level 3</t>
  </si>
  <si>
    <t>Certified Pharmacy Technician (CPhT)</t>
  </si>
  <si>
    <t>Certified Photogrammetric Technologist</t>
  </si>
  <si>
    <t>Certified Photogrammetrist (ASPRS)</t>
  </si>
  <si>
    <t>Certified Planner</t>
  </si>
  <si>
    <t>American Institute of Certified Planners (AICP)</t>
  </si>
  <si>
    <t>AICP</t>
  </si>
  <si>
    <t>Certified Planner of Professional Meetings (CPPM)</t>
  </si>
  <si>
    <t>Certified Plant Maintenance Manager (CPMM)</t>
  </si>
  <si>
    <t>Association for Facilities Engineering (AFE)</t>
  </si>
  <si>
    <t>AFE</t>
  </si>
  <si>
    <t>Certified Polysomnographic Technician (CPSGT)</t>
  </si>
  <si>
    <t>Certified Portable Fire Extinguisher Technician - FE</t>
  </si>
  <si>
    <t>Certi...Portable Fire Extinguisher Technician - FE</t>
  </si>
  <si>
    <t>Certified Preventive Functions Dental Assistant (CPFDA)</t>
  </si>
  <si>
    <t>Certi...ventive Functions Dental Assistant (CPFDA)</t>
  </si>
  <si>
    <t>Certified Product Safety Manager (CPSM)</t>
  </si>
  <si>
    <t>Certified Production Technician (CPT(AE))</t>
  </si>
  <si>
    <t>Certified Production Technician (CPT+ Green)</t>
  </si>
  <si>
    <t>Certified Professional - Food Safety (CP-FS)</t>
  </si>
  <si>
    <t>Certified Professional Broadcast Engineer (CPBE)</t>
  </si>
  <si>
    <t>Certified Professional Building Designer (CPBD)</t>
  </si>
  <si>
    <t xml:space="preserve">National Council of Building Design Certification / American Institute of Building Design </t>
  </si>
  <si>
    <t>NCBDC / AIBD</t>
  </si>
  <si>
    <t>Certified Professional Chemist (CPC)</t>
  </si>
  <si>
    <t>American Institute of Chemists</t>
  </si>
  <si>
    <t>Certified Professional Coder (CPC)</t>
  </si>
  <si>
    <t>Certified Professional Constructor (CPC)</t>
  </si>
  <si>
    <t>Certified Professional Contracts Manager (CPCM)</t>
  </si>
  <si>
    <t>Certified Professional Dog Trainer - Knowledge Assessed (CPDT-KA)</t>
  </si>
  <si>
    <t>Certi...Dog Trainer - Knowledge Assessed (CPDT-KA)</t>
  </si>
  <si>
    <t>Certified Professional Dry Cleaner (CPD)</t>
  </si>
  <si>
    <t>Drycleaning &amp; Laundry Institute International (DLI)</t>
  </si>
  <si>
    <t>DLI</t>
  </si>
  <si>
    <t>Certified Professional Environmental Auditor (CPEA): Environmental Compliance</t>
  </si>
  <si>
    <t>Certi...l Auditor (CPEA): Environmental Compliance</t>
  </si>
  <si>
    <t>Board of Environmental, Health &amp; Safety Auditor Certifications</t>
  </si>
  <si>
    <t>BEAC</t>
  </si>
  <si>
    <t>Certified Professional Environmental Auditor (CPEA): Health and Safety</t>
  </si>
  <si>
    <t>Certi...onmental Auditor (CPEA): Health and Safety</t>
  </si>
  <si>
    <t>Certified Professional Environmental Auditor (CPEA): Management System</t>
  </si>
  <si>
    <t>Certi...onmental Auditor (CPEA): Management System</t>
  </si>
  <si>
    <t>Certified Professional Ergonomist</t>
  </si>
  <si>
    <t>Certified Professional Facilitator (CPF)</t>
  </si>
  <si>
    <t>International Association of Facilitators (IAF)</t>
  </si>
  <si>
    <t>IAF</t>
  </si>
  <si>
    <t>Certified Professional Food Manager (CPFM)</t>
  </si>
  <si>
    <t>Prometric (formerly Experior Assessments)</t>
  </si>
  <si>
    <t>PROM</t>
  </si>
  <si>
    <t>Certified Professional in Health Informatics (CPHI)</t>
  </si>
  <si>
    <t>Certi... Professional in Health Informatics (CPHI)</t>
  </si>
  <si>
    <t>Certified Professional in Healthcare Information and Management Systems (CPHIMS)</t>
  </si>
  <si>
    <t>Certi...nformation and Management Systems (CPHIMS)</t>
  </si>
  <si>
    <t>Certified Professional in Learning and Performance (CPLP)</t>
  </si>
  <si>
    <t>Certi...ssional in Learning and Performance (CPLP)</t>
  </si>
  <si>
    <t>Certified Professional in Supplier Diversity (CPSD)</t>
  </si>
  <si>
    <t>Certi... Professional in Supplier Diversity (CPSD)</t>
  </si>
  <si>
    <t>Institute for Supply Management (ISM)</t>
  </si>
  <si>
    <t>NAPM</t>
  </si>
  <si>
    <t>Certified Professional in Supply Management (CPSM)</t>
  </si>
  <si>
    <t>Certified Professional Investigator (CPI)</t>
  </si>
  <si>
    <t>California Association of Licensed Investigators (CALI)</t>
  </si>
  <si>
    <t>CALI</t>
  </si>
  <si>
    <t>Certified Professional Medical Auditor (CPMA)</t>
  </si>
  <si>
    <t>Certified Professional Medical Services Management (CPMSM)</t>
  </si>
  <si>
    <t>Certi...sional Medical Services Management (CPMSM)</t>
  </si>
  <si>
    <t>National Association Medical Staff Services (NAMSS)</t>
  </si>
  <si>
    <t>NAMSS</t>
  </si>
  <si>
    <t>Certified Professional Photographer (CPP)</t>
  </si>
  <si>
    <t>Professional Photographers of America (PPA)</t>
  </si>
  <si>
    <t>PPA</t>
  </si>
  <si>
    <t>Certified Professional Property Manager</t>
  </si>
  <si>
    <t>National Property Management Association (NPMA)</t>
  </si>
  <si>
    <t>Certified Professional Property Specialist</t>
  </si>
  <si>
    <t>Certified Professional Public Buyer (CPPB)</t>
  </si>
  <si>
    <t>Universal Public Procurement Certification Council (UPPCC)</t>
  </si>
  <si>
    <t>UPPCC</t>
  </si>
  <si>
    <t>Certified Professional Services Marketer (CPSM)</t>
  </si>
  <si>
    <t>Society for Marketing Professional Services (SMPS)</t>
  </si>
  <si>
    <t>SMPS</t>
  </si>
  <si>
    <t>Certified Professional Soil Scientist</t>
  </si>
  <si>
    <t>Certified Professional Wetcleaner (CPW)</t>
  </si>
  <si>
    <t>Certified Prosthetist-Orthotist (CPO)</t>
  </si>
  <si>
    <t>Certified Protection Professional (CPP)</t>
  </si>
  <si>
    <t>ASIS International</t>
  </si>
  <si>
    <t>Certified Psychiatric Rehabilitation Practitioner (CPRP)</t>
  </si>
  <si>
    <t>Certi...hiatric Rehabilitation Practitioner (CPRP)</t>
  </si>
  <si>
    <t>Psychiatric Rehabilitation Association (PRA)</t>
  </si>
  <si>
    <t>PRA</t>
  </si>
  <si>
    <t>Certified Public Accountant (CPA)</t>
  </si>
  <si>
    <t>Certified Public Finance Officer (CPFO)</t>
  </si>
  <si>
    <t>Government Finance Officers Association</t>
  </si>
  <si>
    <t>GFOA</t>
  </si>
  <si>
    <t>Certified Public Purchasing Officer (CPPO)</t>
  </si>
  <si>
    <t>Certified Pulmonary Function Technologist (CPFT)</t>
  </si>
  <si>
    <t>Certified Pump Installer (CPI)</t>
  </si>
  <si>
    <t>National Ground Water Association (NGWA)</t>
  </si>
  <si>
    <t>NGWA</t>
  </si>
  <si>
    <t>Certified Quality Engineer (CQE)</t>
  </si>
  <si>
    <t>Certified Radiographic Interpreter (CRI)</t>
  </si>
  <si>
    <t>Certified Radiology Administrator (CRA)</t>
  </si>
  <si>
    <t>Association for Medical Imaging Management (AHRA)</t>
  </si>
  <si>
    <t>AHRA</t>
  </si>
  <si>
    <t>Certified Radiology Equipment Specialist (CRES)</t>
  </si>
  <si>
    <t>Certified Realtime Reporter (CRR)</t>
  </si>
  <si>
    <t>National Court Reporters Association (NCRA)</t>
  </si>
  <si>
    <t>NCRA</t>
  </si>
  <si>
    <t>Institute of Certified Records Managers (ICRM)</t>
  </si>
  <si>
    <t>ICRM</t>
  </si>
  <si>
    <t>Certified Registered Central Service Technician (CRCST)</t>
  </si>
  <si>
    <t>Certi...istered Central Service Technician (CRCST)</t>
  </si>
  <si>
    <t>Certified Registered Nurse First Assistant (CRNFA)</t>
  </si>
  <si>
    <t>Certified Rehabilitation Counselor (CRC)</t>
  </si>
  <si>
    <t>Commission on Rehabilitation Counselor Certification (CRCC)</t>
  </si>
  <si>
    <t>CRCC</t>
  </si>
  <si>
    <t>Certified Reliability Engineer (CRE)</t>
  </si>
  <si>
    <t>Certified Remote Sensing Technologist</t>
  </si>
  <si>
    <t>Certified Reporting Instructor (CRI)</t>
  </si>
  <si>
    <t>Certified Respiratory Therapist (CRT)</t>
  </si>
  <si>
    <t>Certified Restorative Functions Dental Assistant (CRFDA)</t>
  </si>
  <si>
    <t>Certi...orative Functions Dental Assistant (CRFDA)</t>
  </si>
  <si>
    <t>Certified Retirement Counselor (CRC)</t>
  </si>
  <si>
    <t>International Foundation for Retirement Education (InFRE)</t>
  </si>
  <si>
    <t>InFRE</t>
  </si>
  <si>
    <t>Certified Revenue Cycle Executive (CRCE)</t>
  </si>
  <si>
    <t>Certified Revenue Cycle Specialist-I (CRCS-I)</t>
  </si>
  <si>
    <t>Certified Revenue Cycle Specialist-P (CRCS-P)</t>
  </si>
  <si>
    <t>Certified Rhythm Analysis Technician (CRAT)</t>
  </si>
  <si>
    <t>Certified Risk Manager (CRM)</t>
  </si>
  <si>
    <t>National Alliance for Insurance Education &amp; Research</t>
  </si>
  <si>
    <t>NAIER</t>
  </si>
  <si>
    <t>Certified Robotic Arc Welding - Operator</t>
  </si>
  <si>
    <t>Certified Robotic Arc Welding - Technician</t>
  </si>
  <si>
    <t>Certified Safety and Health Manager (CSHM)</t>
  </si>
  <si>
    <t>Institute for Safety and Health Management (ISHM)</t>
  </si>
  <si>
    <t>ISHM</t>
  </si>
  <si>
    <t>Certified Safety Executive (WSO-CSE)</t>
  </si>
  <si>
    <t>Certified Safety Instructor Basic Level (WSO-CSI)</t>
  </si>
  <si>
    <t>Certified Safety Instructor Senior Level (WSO-CSI(SL))</t>
  </si>
  <si>
    <t>Certi...fety Instructor Senior Level (WSO-CSI(SL))</t>
  </si>
  <si>
    <t>Certified Safety Management Practitioner (CSMP)</t>
  </si>
  <si>
    <t>Certified Safety Manager (WSO-CSM)</t>
  </si>
  <si>
    <t>Certified Safety Manager - Construction (WSO-CSM-C)</t>
  </si>
  <si>
    <t>Certi... Safety Manager - Construction (WSO-CSM-C)</t>
  </si>
  <si>
    <t>Certified Safety Professional (CSP)</t>
  </si>
  <si>
    <t>Certified Safety Specialist (WSO-CSS)</t>
  </si>
  <si>
    <t>Certified Satellite Installer (CSI)</t>
  </si>
  <si>
    <t>Certified Secondary Culinary Educator (CSCE)</t>
  </si>
  <si>
    <t>Certified Secure Software Lifecycle Professional (CSSLP)</t>
  </si>
  <si>
    <t>Certi...re Software Lifecycle Professional (CSSLP)</t>
  </si>
  <si>
    <t>Certified Security Analyst (CSA)</t>
  </si>
  <si>
    <t>Certified Security Professional (CSP)</t>
  </si>
  <si>
    <t>Certified Senior Broadcast Television Engineer (CSTE)</t>
  </si>
  <si>
    <t>Certi...enior Broadcast Television Engineer (CSTE)</t>
  </si>
  <si>
    <t>Certified Senior Crime Scene Analyst (CSCSA)</t>
  </si>
  <si>
    <t>Certified Senior Radio Engineer (CSRE)</t>
  </si>
  <si>
    <t>Certified Senior Technology Manager (CSTM)</t>
  </si>
  <si>
    <t>Association of Technology, Management, and Applied Engineering</t>
  </si>
  <si>
    <t>ATMAE</t>
  </si>
  <si>
    <t>Certified Service Manager</t>
  </si>
  <si>
    <t>National Electronics Service Dealers Association (NESDA)</t>
  </si>
  <si>
    <t>NESDA</t>
  </si>
  <si>
    <t>Certified Signal Person and Rigger Level 1 (CSPR-1)</t>
  </si>
  <si>
    <t>Certi... Signal Person and Rigger Level 1 (CSPR-1)</t>
  </si>
  <si>
    <t>National Elevator Industry Educational Program (NEIEP)</t>
  </si>
  <si>
    <t>NEIEP</t>
  </si>
  <si>
    <t>Certified Signal Person and Rigger Level 2 (CSPR-2)</t>
  </si>
  <si>
    <t>Certi... Signal Person and Rigger Level 2 (CSPR-2)</t>
  </si>
  <si>
    <t>Certified Software Engineer</t>
  </si>
  <si>
    <t>Certified Sous Chef (CSC)</t>
  </si>
  <si>
    <t>Certified Special Events Professional (CSEP)</t>
  </si>
  <si>
    <t>International Live Events Association (ILEA)</t>
  </si>
  <si>
    <t>ILEA</t>
  </si>
  <si>
    <t>Certified Special Population Specialist (CSPS)</t>
  </si>
  <si>
    <t>Certified Specialty Pharmacist (CSP)</t>
  </si>
  <si>
    <t>Specialty Pharmacy Certification Board (SPCB)</t>
  </si>
  <si>
    <t>SPCB</t>
  </si>
  <si>
    <t>Certified Sport Security Professional (CSSP)</t>
  </si>
  <si>
    <t>National Center for Spectator Sports Safety and Security (NCS4)</t>
  </si>
  <si>
    <t>NCS4</t>
  </si>
  <si>
    <t>Certified Sterile Processing and Distribution Ambulatory Surgery Technician (CASSPT)</t>
  </si>
  <si>
    <t>Certi...ion Ambulatory Surgery Technician (CASSPT)</t>
  </si>
  <si>
    <t>Certification Board for Sterile Processing and Distribution (CBSPD)</t>
  </si>
  <si>
    <t>CBSPD</t>
  </si>
  <si>
    <t>Certified Sterile Processing and Distribution Flexible Endoscope Reprocessor (CFER)</t>
  </si>
  <si>
    <t>Certi...tion Flexible Endoscope Reprocessor (CFER)</t>
  </si>
  <si>
    <t>Certified Sterile Processing and Distribution Technician (CSPDT)</t>
  </si>
  <si>
    <t>Certi...essing and Distribution Technician (CSPDT)</t>
  </si>
  <si>
    <t>Certified Sterile Processing Management (CSPM)</t>
  </si>
  <si>
    <t>Certified Strength &amp; Conditioning Rehabilitation Specialist (CSCRS)</t>
  </si>
  <si>
    <t>Certi...itioning Rehabilitation Specialist (CSCRS)</t>
  </si>
  <si>
    <t>Certified Strength and Conditioning Specialist (CSCS)</t>
  </si>
  <si>
    <t>Certi...trength and Conditioning Specialist (CSCS)</t>
  </si>
  <si>
    <t>Certified Strength Coach</t>
  </si>
  <si>
    <t>Certified Supply Chain Professional (CSCP)</t>
  </si>
  <si>
    <t>Certified Surgical Assistant (CSA)</t>
  </si>
  <si>
    <t>National Commission for the Certification of Surgical Assistants (NCCSA)</t>
  </si>
  <si>
    <t>NCCSA</t>
  </si>
  <si>
    <t>Certified Surgical First Assistant (CSFA)</t>
  </si>
  <si>
    <t>National Board of Surgical Technology and Surgical Assisting (NBSTSA)</t>
  </si>
  <si>
    <t>NBSTSA</t>
  </si>
  <si>
    <t>Certified Surgical Technologist (CST)</t>
  </si>
  <si>
    <t>Certified Survey Technician (CST) - Field Track Level II</t>
  </si>
  <si>
    <t>Certi...ey Technician (CST) - Field Track Level II</t>
  </si>
  <si>
    <t>National Society of Professional Surveyors (NSPS)</t>
  </si>
  <si>
    <t>NSPS</t>
  </si>
  <si>
    <t>Certified Survey Technician (CST) - Field Track Level III - Party Chief, Boundary</t>
  </si>
  <si>
    <t>Certi...ld Track Level III - Party Chief, Boundary</t>
  </si>
  <si>
    <t>Certified Survey Technician (CST) - Field Track Level III - Party Chief, Construction</t>
  </si>
  <si>
    <t>Certi...rack Level III - Party Chief, Construction</t>
  </si>
  <si>
    <t>Certified Survey Technician (CST) - Field Track Level IV - Field Manager</t>
  </si>
  <si>
    <t>Certi...ST) - Field Track Level IV - Field Manager</t>
  </si>
  <si>
    <t>Certified Survey Technician (CST) - Level I</t>
  </si>
  <si>
    <t>Certified Survey Technician (CST) - Office Track Level II</t>
  </si>
  <si>
    <t>Certi...y Technician (CST) - Office Track Level II</t>
  </si>
  <si>
    <t>Certified Survey Technician (CST) - Office Track Level III - Chief Computer Operator</t>
  </si>
  <si>
    <t>Certi... Track Level III - Chief Computer Operator</t>
  </si>
  <si>
    <t>Certified Survey Technician (CST) - Office Track Level IV - Office Manager</t>
  </si>
  <si>
    <t>Certi...) - Office Track Level IV - Office Manager</t>
  </si>
  <si>
    <t>Certified Systems Professional Engineering (CSEP)</t>
  </si>
  <si>
    <t>Certified Technology Manager (CTM)</t>
  </si>
  <si>
    <t>Certified Technology Specialist (CTS)</t>
  </si>
  <si>
    <t>Audiovisual and Integrated Experience Association (AVIXA)</t>
  </si>
  <si>
    <t>AVIXA</t>
  </si>
  <si>
    <t>Certified Technology Specialist - Installation (CTS-I)</t>
  </si>
  <si>
    <t>Certi...chnology Specialist - Installation (CTS-I)</t>
  </si>
  <si>
    <t>Certified Technology Specialist- Design (CTS-D)</t>
  </si>
  <si>
    <t>Certified Therapeutic Recreation Specialist</t>
  </si>
  <si>
    <t>National Council for Therapeutic Recreation Certification, Inc.</t>
  </si>
  <si>
    <t>NCTRC</t>
  </si>
  <si>
    <t>Certified Transport Registered Nurse (CTRN)</t>
  </si>
  <si>
    <t>Certified Transportation Planner</t>
  </si>
  <si>
    <t>Certified Transportation Professional (CTP)</t>
  </si>
  <si>
    <t>National Private Truck Council (NPTC)</t>
  </si>
  <si>
    <t>NPTC</t>
  </si>
  <si>
    <t>Certified Urologic Associate (CUA)</t>
  </si>
  <si>
    <t>Certification Board for Urologic Nurses and Associates (CBUNA)</t>
  </si>
  <si>
    <t>CBUNA</t>
  </si>
  <si>
    <t>Certified Valuation Analyst (CVA)</t>
  </si>
  <si>
    <t>Certified Veterinary Practice Manager (CVPM)</t>
  </si>
  <si>
    <t>Veterinary Hospital Managers Association (VHMA)</t>
  </si>
  <si>
    <t>VHMA</t>
  </si>
  <si>
    <t>Certified Vibration Analyst - Category I</t>
  </si>
  <si>
    <t>Vibration Institute</t>
  </si>
  <si>
    <t>VBINST</t>
  </si>
  <si>
    <t>Certified Vibration Analyst - Category II</t>
  </si>
  <si>
    <t>Certified Vibration Analyst - Category III</t>
  </si>
  <si>
    <t>Certified Vibration Analyst - Category IV</t>
  </si>
  <si>
    <t>Certified Video Engineer (CEV)</t>
  </si>
  <si>
    <t>Certified Water Technologist (CWT)</t>
  </si>
  <si>
    <t>Association of Water Technologies</t>
  </si>
  <si>
    <t>AWT</t>
  </si>
  <si>
    <t>Certified Web Professional - CWP Master</t>
  </si>
  <si>
    <t>International Webmasters Association</t>
  </si>
  <si>
    <t>IWA</t>
  </si>
  <si>
    <t>Certified Web Professional - CWP Specialist</t>
  </si>
  <si>
    <t>Certified Welding Educator (CWE)</t>
  </si>
  <si>
    <t>Certified Welding Engineer (CWEng)</t>
  </si>
  <si>
    <t>Certified Welding Inspector (CWI)</t>
  </si>
  <si>
    <t>Certified Welding Supervisor (CWS)</t>
  </si>
  <si>
    <t>Certified Well Driller (CWD)</t>
  </si>
  <si>
    <t>Certified Wireless Analysis Professional (CWAP)</t>
  </si>
  <si>
    <t>Certified Wireless Network Professional (CWNP)</t>
  </si>
  <si>
    <t>CWNP</t>
  </si>
  <si>
    <t>Certified Wireless Design Professional (CWDP)</t>
  </si>
  <si>
    <t>Certified Wireless Network Administrator (CWNA)</t>
  </si>
  <si>
    <t>Certified Wireless Network Expert (CWNE)</t>
  </si>
  <si>
    <t>Certified Wireless Network Trainer (CWNT)</t>
  </si>
  <si>
    <t>Certified Wireless Security Professional (CWSP)</t>
  </si>
  <si>
    <t>Certified Wireless Technology Specialist (CWTS)</t>
  </si>
  <si>
    <t>Certified Working Pastry Chef (CWPC)</t>
  </si>
  <si>
    <t>Certified Wound Care Associate (CWCA)</t>
  </si>
  <si>
    <t>American Board of Wound Management (ABWM)</t>
  </si>
  <si>
    <t>ABWM</t>
  </si>
  <si>
    <t>Certified Wound Specialist (CWS)</t>
  </si>
  <si>
    <t>Chartered Financial Analyst (CFA)</t>
  </si>
  <si>
    <t>The Global Association of Investment Professionals</t>
  </si>
  <si>
    <t>AIMR</t>
  </si>
  <si>
    <t>Check Point Certified Security Administrator (CCSA)</t>
  </si>
  <si>
    <t>Check...nt Certified Security Administrator (CCSA)</t>
  </si>
  <si>
    <t>Check Point Software Technologies, Inc.</t>
  </si>
  <si>
    <t>CPST</t>
  </si>
  <si>
    <t>Check Point Certified Security Expert (CCSE)</t>
  </si>
  <si>
    <t>Childbirth Educator Certification (CCE)</t>
  </si>
  <si>
    <t>Prepared Childbirth Educators, Inc. (PCE)</t>
  </si>
  <si>
    <t>PCE</t>
  </si>
  <si>
    <t>Cisco Certified Design Associate (CCDA)</t>
  </si>
  <si>
    <t>Cisco Certified Design Expert (CCDE)</t>
  </si>
  <si>
    <t>Cisco Certified Design Professional (CCDP)</t>
  </si>
  <si>
    <t>Cisco...tified Entry Networking Technician (CCENT)</t>
  </si>
  <si>
    <t>Cisco Certified Internetwork Expert (CCIE) Routing and Switching</t>
  </si>
  <si>
    <t>Cisco...etwork Expert (CCIE) Routing and Switching</t>
  </si>
  <si>
    <t>Cisco Certified Internetwork Expert (CCIE) Security</t>
  </si>
  <si>
    <t>Cisco...tified Internetwork Expert (CCIE) Security</t>
  </si>
  <si>
    <t>Cisco Certified Internetwork Expert Collaboration (CCIE Collaboration)</t>
  </si>
  <si>
    <t>Cisco... Expert Collaboration (CCIE Collaboration)</t>
  </si>
  <si>
    <t>Cisco Certified Internetwork Expert Data Center (CCIE Data Center)</t>
  </si>
  <si>
    <t>Cisco...work Expert Data Center (CCIE Data Center)</t>
  </si>
  <si>
    <t>Cisco Certified Internetwork Expert Wireless (CCIE Wireless)</t>
  </si>
  <si>
    <t>Cisco...ternetwork Expert Wireless (CCIE Wireless)</t>
  </si>
  <si>
    <t>Cisco Certified Network Associate (CCNA) Cyber Ops</t>
  </si>
  <si>
    <t>Cisco Certified Network Associate (CCNA) Routing and Switching</t>
  </si>
  <si>
    <t>Cisco...ork Associate (CCNA) Routing and Switching</t>
  </si>
  <si>
    <t>Cisco Certified Network Associate (CCNA) Security</t>
  </si>
  <si>
    <t>Cisco Certified Network Associate Cloud (CCNA Cloud)</t>
  </si>
  <si>
    <t>Cisco...ified Network Associate Cloud (CCNA Cloud)</t>
  </si>
  <si>
    <t>Cisco Certified Network Associate Collaboration (CCNA Collaboration)</t>
  </si>
  <si>
    <t>Cisco...sociate Collaboration (CCNA Collaboration)</t>
  </si>
  <si>
    <t>Cisco Certified Network Associate Data Center (CCNA Data Center)</t>
  </si>
  <si>
    <t>Cisco...k Associate Data Center (CCNA Data Center)</t>
  </si>
  <si>
    <t>Cisco Certified Network Associate Service Provider (CCNA SP)</t>
  </si>
  <si>
    <t>Cisco...twork Associate Service Provider (CCNA SP)</t>
  </si>
  <si>
    <t>Cisco Certified Network Associate Wireless (CCNA Wireless)</t>
  </si>
  <si>
    <t>Cisco...Network Associate Wireless (CCNA Wireless)</t>
  </si>
  <si>
    <t>Cisco Certified Network Professional (CCNP) Routing and Switching</t>
  </si>
  <si>
    <t>Cisco... Professional (CCNP) Routing and Switching</t>
  </si>
  <si>
    <t>Cisco Certified Network Professional (CCNP) Security</t>
  </si>
  <si>
    <t>Cisco...ified Network Professional (CCNP) Security</t>
  </si>
  <si>
    <t>Cisco Certified Network Professional Cloud (CCNP Cloud)</t>
  </si>
  <si>
    <t>Cisco...ed Network Professional Cloud (CCNP Cloud)</t>
  </si>
  <si>
    <t>Cisco Certified Network Professional Collaboration (CCNP Collaboration)</t>
  </si>
  <si>
    <t>Cisco...ssional Collaboration (CCNP Collaboration)</t>
  </si>
  <si>
    <t>Cisco Certified Network Professional Data Center (CCNP Data Center)</t>
  </si>
  <si>
    <t>Cisco...rofessional Data Center (CCNP Data Center)</t>
  </si>
  <si>
    <t>Cisco Certified Network Professional Service Provider (CCNP Service Provider)</t>
  </si>
  <si>
    <t>Cisco...l Service Provider (CCNP Service Provider)</t>
  </si>
  <si>
    <t>Cisco Certified Network Professional Wireless (CCNP Wireless)</t>
  </si>
  <si>
    <t>Cisco...work Professional Wireless (CCNP Wireless)</t>
  </si>
  <si>
    <t>Cisco Certified Technician Data Center (CCT Data Center)</t>
  </si>
  <si>
    <t>Cisco...d Technician Data Center (CCT Data Center)</t>
  </si>
  <si>
    <t>Cisco Certified Technician Routing and Switching (CCT Routing and Switching)</t>
  </si>
  <si>
    <t>Cisco... and Switching (CCT Routing and Switching)</t>
  </si>
  <si>
    <t>Cisco NetApp FlexPod Design Specialist</t>
  </si>
  <si>
    <t>NetApp, Inc.</t>
  </si>
  <si>
    <t>Cisco NetApp FlexPod Implementation and Architecture Specialist</t>
  </si>
  <si>
    <t>Cisco...Implementation and Architecture Specialist</t>
  </si>
  <si>
    <t>Cisco Networks Certified Professional</t>
  </si>
  <si>
    <t>Learning Tree International</t>
  </si>
  <si>
    <t>LTI</t>
  </si>
  <si>
    <t>Citrix Certified Advanced Administrator</t>
  </si>
  <si>
    <t>Citrix Systems Incorporated</t>
  </si>
  <si>
    <t>CITRIX</t>
  </si>
  <si>
    <t>Citrix Certified Associate - Virtualization (CCA - V)</t>
  </si>
  <si>
    <t>Citri...ified Associate - Virtualization (CCA - V)</t>
  </si>
  <si>
    <t>Citrix Certified Expert - Virtualization (CCE-V)</t>
  </si>
  <si>
    <t>Citrix Certified Professional - Virtualization (CCP-V)</t>
  </si>
  <si>
    <t>Citri...fied Professional - Virtualization (CCP-V)</t>
  </si>
  <si>
    <t>CIW Web Design Specialist</t>
  </si>
  <si>
    <t>Class A UST System Operator - AU</t>
  </si>
  <si>
    <t>Class B UST System Operator - BU</t>
  </si>
  <si>
    <t>Clinical Consultant (CC)</t>
  </si>
  <si>
    <t>Clinical Medical / Administrative Assistant Certification (CMAAC)</t>
  </si>
  <si>
    <t>Clini...nistrative Assistant Certification (CMAAC)</t>
  </si>
  <si>
    <t>Clinical Nurse Leader (CNL)</t>
  </si>
  <si>
    <t>Commission on Nurse Certification (CNC)</t>
  </si>
  <si>
    <t>CNC</t>
  </si>
  <si>
    <t>Clinical Supervisor (CS)</t>
  </si>
  <si>
    <t>Clinically Certified Sex Offender Treatment Specialist (CCSOTS)</t>
  </si>
  <si>
    <t>Clini...Sex Offender Treatment Specialist (CCSOTS)</t>
  </si>
  <si>
    <t>Coastal Navigation Standard (ASA 105)</t>
  </si>
  <si>
    <t>American Sailing Association</t>
  </si>
  <si>
    <t>ASA</t>
  </si>
  <si>
    <t>Collection Operator - Class I</t>
  </si>
  <si>
    <t>Collision Repair and Refinish - Mechanical and Electrical Components (B5)</t>
  </si>
  <si>
    <t>Colli... Mechanical and Electrical Components (B5)</t>
  </si>
  <si>
    <t>Collision Repair and Refinish - Non-structural Analysis and Damage Repair (B3)</t>
  </si>
  <si>
    <t>Colli...structural Analysis and Damage Repair (B3)</t>
  </si>
  <si>
    <t>Collision Repair and Refinish - Painting and Refinishing (B2)</t>
  </si>
  <si>
    <t>Colli...d Refinish - Painting and Refinishing (B2)</t>
  </si>
  <si>
    <t>Collision Repair and Refinish - Structural Analysis and Damage Repair (B4)</t>
  </si>
  <si>
    <t>Colli...Structural Analysis and Damage Repair (B4)</t>
  </si>
  <si>
    <t>Commercial Audio Technician (CAT)</t>
  </si>
  <si>
    <t>Commercial Building Inspector - B2</t>
  </si>
  <si>
    <t>USDoTFMCSA</t>
  </si>
  <si>
    <t>Commercial Electrical Inspector - E2</t>
  </si>
  <si>
    <t>Commercial Energy Inspector - 77</t>
  </si>
  <si>
    <t>Commercial Fire Alarm Inspector - CA</t>
  </si>
  <si>
    <t>Commercial Fire Alarm Plans Examiner II - CR</t>
  </si>
  <si>
    <t>Commercial Fire Sprinkler Inspector - CF</t>
  </si>
  <si>
    <t>Commercial Fire Sprinkler Plans Examiner - CP</t>
  </si>
  <si>
    <t>Commercial Mechanical Inspector - M2</t>
  </si>
  <si>
    <t>Commercial Pilot</t>
  </si>
  <si>
    <t>Commercial Pilot, Airplane Multi-Engine (AME) Rating</t>
  </si>
  <si>
    <t>Comme... Pilot, Airplane Multi-Engine (AME) Rating</t>
  </si>
  <si>
    <t>Commercial Pilot, Airplane Single Engine (ASE) Rating</t>
  </si>
  <si>
    <t>Comme...Pilot, Airplane Single Engine (ASE) Rating</t>
  </si>
  <si>
    <t>Commercial Pilot, Helicopter Rating</t>
  </si>
  <si>
    <t>Commercial Plumbing Inspector - P2</t>
  </si>
  <si>
    <t>Communication Management Professional (CMP)</t>
  </si>
  <si>
    <t>Global Communication Certification Council (GCCC)</t>
  </si>
  <si>
    <t>GCCC</t>
  </si>
  <si>
    <t>Community Paramedic Certification (CP-C)</t>
  </si>
  <si>
    <t>International Board of Specialty Certification (IBSC)</t>
  </si>
  <si>
    <t>IBSC</t>
  </si>
  <si>
    <t>Compressed Natural Gas Fuel System Inspector (CNG-FSI)</t>
  </si>
  <si>
    <t>Compr...atural Gas Fuel System Inspector (CNG-FSI)</t>
  </si>
  <si>
    <t>CSA Group</t>
  </si>
  <si>
    <t>CSAA</t>
  </si>
  <si>
    <t>CompTIA Advanced Security Practitioner (CASP) ce</t>
  </si>
  <si>
    <t>CompTIA Certified Technical Trainer (CTT+)</t>
  </si>
  <si>
    <t>CompTIA Cloud Essentials</t>
  </si>
  <si>
    <t>CompTIA Cloud+ ce</t>
  </si>
  <si>
    <t>CompTIA Cybersecurity Analyst (CySA+)</t>
  </si>
  <si>
    <t>CompTIA IT Fundamentals</t>
  </si>
  <si>
    <t>CompTIA Linux+ Powered by LPI</t>
  </si>
  <si>
    <t>CompTIA PenTest+</t>
  </si>
  <si>
    <t>CompTIA Project+</t>
  </si>
  <si>
    <t>CompTIA Server+</t>
  </si>
  <si>
    <t>Computed Tomography (CT)</t>
  </si>
  <si>
    <t>Computed Tomography (NMTCB(CT))</t>
  </si>
  <si>
    <t>Nuclear Medicine Technology Certification Board (NMTCB)</t>
  </si>
  <si>
    <t>NMTCB</t>
  </si>
  <si>
    <t>Computer Hacking Forensic Investigator (CHFI)</t>
  </si>
  <si>
    <t>Computer Service Technician (CST)</t>
  </si>
  <si>
    <t>Concrete Construction Special Inspector</t>
  </si>
  <si>
    <t>Concrete Field Testing Technician - Grade I</t>
  </si>
  <si>
    <t>Concrete Flatwork Finisher &amp; Technician</t>
  </si>
  <si>
    <t>Concrete Laboratory Testing Technician - Level 1</t>
  </si>
  <si>
    <t>Concrete Laboratory Testing Technician - Level 2</t>
  </si>
  <si>
    <t>Concrete Strength Testing Technician</t>
  </si>
  <si>
    <t>Concrete Transportation Construction Inspector</t>
  </si>
  <si>
    <t>Construction Documents Technologist (CDT)</t>
  </si>
  <si>
    <t>Construction Health and Safety Technician (CHST)</t>
  </si>
  <si>
    <t>Construction Materials Testing: Asphalt - Level I</t>
  </si>
  <si>
    <t>Construction Materials Testing: Asphalt - Level II</t>
  </si>
  <si>
    <t>Construction Materials Testing: Asphalt - Level III</t>
  </si>
  <si>
    <t>Const...ion Materials Testing: Asphalt - Level III</t>
  </si>
  <si>
    <t>Construction Materials Testing: Asphalt - Level IV</t>
  </si>
  <si>
    <t>Construction Materials Testing: Concrete - Level I</t>
  </si>
  <si>
    <t>Construction Materials Testing: Concrete - Level II</t>
  </si>
  <si>
    <t>Const...ion Materials Testing: Concrete - Level II</t>
  </si>
  <si>
    <t>Construction Materials Testing: Concrete - Level III</t>
  </si>
  <si>
    <t>Const...on Materials Testing: Concrete - Level III</t>
  </si>
  <si>
    <t>Construction Materials Testing: Concrete - Level IV</t>
  </si>
  <si>
    <t>Const...ion Materials Testing: Concrete - Level IV</t>
  </si>
  <si>
    <t>Construction Materials Testing: Soil - Level I</t>
  </si>
  <si>
    <t>Construction Materials Testing: Soil - Level II</t>
  </si>
  <si>
    <t>Construction Materials Testing: Soil - Level III</t>
  </si>
  <si>
    <t>Construction Materials Testing: Soil - Level IV</t>
  </si>
  <si>
    <t>Contact Lens Registry Exam (CLRE)</t>
  </si>
  <si>
    <t>Core Certification Healthcare Interpreter</t>
  </si>
  <si>
    <t>CORE Registered Paralegal (CRP)</t>
  </si>
  <si>
    <t>National Federation of Paralegal Associations (NFPA)</t>
  </si>
  <si>
    <t>Corporate Certified Ophtalmic Assistant (CCOA)</t>
  </si>
  <si>
    <t>Correctional Behavioral Health Certification - Behavioral Specialty (CBHC-BS)</t>
  </si>
  <si>
    <t>Corre...ification - Behavioral Specialty (CBHC-BS)</t>
  </si>
  <si>
    <t>Correctional Behavioral Health Certification - Community Corrections Officer (CBHC-CC)</t>
  </si>
  <si>
    <t>Corre... - Community Corrections Officer (CBHC-CC)</t>
  </si>
  <si>
    <t>Correctional Behavioral Health Certification - Correctional Officer (CBHC-CO)</t>
  </si>
  <si>
    <t>Corre...ification - Correctional Officer (CBHC-CO)</t>
  </si>
  <si>
    <t>Crawler Mount Crane, Lattice Boom, Friction Machinery</t>
  </si>
  <si>
    <t>Crawl...nt Crane, Lattice Boom, Friction Machinery</t>
  </si>
  <si>
    <t>National Center for Construction Education and Research (NCCER)</t>
  </si>
  <si>
    <t>NCCER</t>
  </si>
  <si>
    <t>Crawler Mount Crane, Lattice Boom, Hydraulic Machinery</t>
  </si>
  <si>
    <t>Crawl...t Crane, Lattice Boom, Hydraulic Machinery</t>
  </si>
  <si>
    <t>Crawler Mount Crane, Telescopic Boom</t>
  </si>
  <si>
    <t>Crew Leader Certification</t>
  </si>
  <si>
    <t>Criminal Intelligence Certified Analyst (CICA)</t>
  </si>
  <si>
    <t>International Association of Law Enforcement Intelligence Analysts</t>
  </si>
  <si>
    <t>IALEIA</t>
  </si>
  <si>
    <t>Critical Care Paramedic Certification (CCP-C)</t>
  </si>
  <si>
    <t>Customer Service and Sales Certification</t>
  </si>
  <si>
    <t>CyberSec First Responder (CFR)</t>
  </si>
  <si>
    <t>CertNexus (formerly Logical Operations)</t>
  </si>
  <si>
    <t>LO</t>
  </si>
  <si>
    <t>CyberSecurity Forensic Analyst (CSFA)</t>
  </si>
  <si>
    <t>CyberSecurity Institute</t>
  </si>
  <si>
    <t>Cytotechnologist, CT(ASCP)</t>
  </si>
  <si>
    <t>American Society for Clinical Pathology (ASCP)</t>
  </si>
  <si>
    <t>Damage Analysis and Estimating (B6)</t>
  </si>
  <si>
    <t>Data Cabling Installer (DCI)</t>
  </si>
  <si>
    <t>Dental Support Technician Certification (DSTC)</t>
  </si>
  <si>
    <t>DEP—DOCSIS Engineering Professional (DEP)</t>
  </si>
  <si>
    <t>Designated Supervisors of Locomotive Engineers</t>
  </si>
  <si>
    <t>United States Department of Transportation, Federal Railroad Administration (FRA)</t>
  </si>
  <si>
    <t>USDoTFRA</t>
  </si>
  <si>
    <t>Diemaking Level II</t>
  </si>
  <si>
    <t>National Institute for Metalworking Skills, Inc (NIMS)</t>
  </si>
  <si>
    <t>NIMS</t>
  </si>
  <si>
    <t>Diemaking Level III</t>
  </si>
  <si>
    <t>Dietetic Technician, Registered (DTR)</t>
  </si>
  <si>
    <t>Digger Derrick Operator</t>
  </si>
  <si>
    <t>Digital Ad Operations (DAOC)</t>
  </si>
  <si>
    <t>Interactive Advertising Bureau (IAB)</t>
  </si>
  <si>
    <t>IAB</t>
  </si>
  <si>
    <t>Digital Media Buying and Planning (DBPC)</t>
  </si>
  <si>
    <t>Digital Media Sales Certification (DMSC)</t>
  </si>
  <si>
    <t>Digital Video Engineering Professional (DVEP)</t>
  </si>
  <si>
    <t>Diplomate American Clinical Board of Nutrition (DACBN)</t>
  </si>
  <si>
    <t>Diplo...erican Clinical Board of Nutrition (DACBN)</t>
  </si>
  <si>
    <t>American Clinical Board of Nutrition (ACBN)</t>
  </si>
  <si>
    <t>ACBN</t>
  </si>
  <si>
    <t>Diplomate in Clinical Social Work (DCSW)</t>
  </si>
  <si>
    <t>Diplomate in Laboratory Management, DLM (ASCP)</t>
  </si>
  <si>
    <t>Disaster Response Inspector - DR</t>
  </si>
  <si>
    <t>Distributed Antenna Systems Technician (DAS)</t>
  </si>
  <si>
    <t>Distribution Operator - Class I</t>
  </si>
  <si>
    <t>Diving Medical Technician (DMT)</t>
  </si>
  <si>
    <t>DOD/EPA - Section 608 Technician Certification (Type I)</t>
  </si>
  <si>
    <t>DOD/E...tion 608 Technician Certification (Type I)</t>
  </si>
  <si>
    <t>Environmental Protection Agency (EPA)</t>
  </si>
  <si>
    <t>DOD/EPA - Section 608 Technician Certification (Type II)</t>
  </si>
  <si>
    <t>DOD/E...ion 608 Technician Certification (Type II)</t>
  </si>
  <si>
    <t>DOD/EPA - Section 608 Technician Certification (Type III)</t>
  </si>
  <si>
    <t>DOD/E...on 608 Technician Certification (Type III)</t>
  </si>
  <si>
    <t>DOD/EPA - Section 608 Technician Certification (Universal)</t>
  </si>
  <si>
    <t>DOD/E...n 608 Technician Certification (Universal)</t>
  </si>
  <si>
    <t>Donor Phlebotomy Technician, DPT (ASCP)</t>
  </si>
  <si>
    <t>Double/Triple Trailer Endorsement (T)</t>
  </si>
  <si>
    <t>Dual Certification in Rheumatology and Allergy and Immunology</t>
  </si>
  <si>
    <t>Dual ...in Rheumatology and Allergy and Immunology</t>
  </si>
  <si>
    <t>American Board of Internal Medicine</t>
  </si>
  <si>
    <t>ABIM</t>
  </si>
  <si>
    <t>Early Adolescence Through Young Adulthood/Career and Technical Education</t>
  </si>
  <si>
    <t>Early...g Adulthood/Career and Technical Education</t>
  </si>
  <si>
    <t>National Board for Professional Teaching Standards</t>
  </si>
  <si>
    <t>NBPTS</t>
  </si>
  <si>
    <t>Electric Vehicle Technician (EVT)</t>
  </si>
  <si>
    <t>Electrical Generator Systems Technician Certification - Apprentice</t>
  </si>
  <si>
    <t>Elect...tems Technician Certification - Apprentice</t>
  </si>
  <si>
    <t>Electrical Generating Systems Association (EGSA)</t>
  </si>
  <si>
    <t>EGSA</t>
  </si>
  <si>
    <t>Electrical Generator Systems Technician Certification - Journeyman</t>
  </si>
  <si>
    <t>Elect...tems Technician Certification - Journeyman</t>
  </si>
  <si>
    <t>Electrical Plans Examiner - E3</t>
  </si>
  <si>
    <t>Electrical Power Testing - Level I</t>
  </si>
  <si>
    <t>Electrical Power Testing - Level II</t>
  </si>
  <si>
    <t>Electrical Power Testing - Level III</t>
  </si>
  <si>
    <t>Electrical Power Testing - Level IV</t>
  </si>
  <si>
    <t>Electromagnetic Compatibility (EMC) Technician</t>
  </si>
  <si>
    <t>International Association for Radio, Telecommunications and Electromagnetics (iNARTE)</t>
  </si>
  <si>
    <t>NARTE</t>
  </si>
  <si>
    <t>Electronic Diesel Engine Diagnosis Specialist (L2)</t>
  </si>
  <si>
    <t>Electronic Document Professional (EDP)</t>
  </si>
  <si>
    <t>Xplor International (The Electronic Document Systems Association)</t>
  </si>
  <si>
    <t>XPLOR</t>
  </si>
  <si>
    <t>Electronic Health Record Certification (EHRC)</t>
  </si>
  <si>
    <t>Electronic Security Networking Technician (ESNT)</t>
  </si>
  <si>
    <t>Electrostatic Discharge (ESD) Technician</t>
  </si>
  <si>
    <t>Embryology Laboratory Director (ELD)</t>
  </si>
  <si>
    <t>Emergency Medical Responder (EMR)</t>
  </si>
  <si>
    <t>Entry Level Tender/Diver</t>
  </si>
  <si>
    <t>Environmental Analytical Chemist</t>
  </si>
  <si>
    <t>National Registry of Certified Chemists</t>
  </si>
  <si>
    <t>NRCC</t>
  </si>
  <si>
    <t>Environmental Analytical Technologist</t>
  </si>
  <si>
    <t>ESRI ArcGIS Desktop Associate</t>
  </si>
  <si>
    <t>Environmental Systems Research Institute (ESRI)</t>
  </si>
  <si>
    <t>ERSI</t>
  </si>
  <si>
    <t>ESRI ArcGIS Desktop Entry</t>
  </si>
  <si>
    <t>ESRI ArcGIS Desktop Professional</t>
  </si>
  <si>
    <t>ESRI Enterprise Administration Associate</t>
  </si>
  <si>
    <t>ESRI Enterprise Geodata Management Associate</t>
  </si>
  <si>
    <t>ESRI Enterprise Geodata Management Professional</t>
  </si>
  <si>
    <t>ETT Certified Assistant Level 2</t>
  </si>
  <si>
    <t>InterNational Electrical Testing Association (NETA)</t>
  </si>
  <si>
    <t>ETT Certified Senior Technician Level 4</t>
  </si>
  <si>
    <t>ETT Certified Technician Level 3</t>
  </si>
  <si>
    <t>Expanded Function Dental Auxiliary</t>
  </si>
  <si>
    <t>Expert Systems Engineering Professional (ESEP)</t>
  </si>
  <si>
    <t>Explosive Detection (EDC)</t>
  </si>
  <si>
    <t>Eastern States Working Dog Association</t>
  </si>
  <si>
    <t>ESWDA</t>
  </si>
  <si>
    <t>F5 Certified BIG-IP Administrator (F5-CA)</t>
  </si>
  <si>
    <t>F5</t>
  </si>
  <si>
    <t>F</t>
  </si>
  <si>
    <t>F5 Certified Solution Expert (F5-CSE)</t>
  </si>
  <si>
    <t>F5 Certified Technology Specialist in APM (F5-CTS, APM)</t>
  </si>
  <si>
    <t>F5 Ce...Technology Specialist in APM (F5-CTS, APM)</t>
  </si>
  <si>
    <t>F5 Certified Technology Specialist in ASM (F5-CTS, ASM)</t>
  </si>
  <si>
    <t>F5 Ce...Technology Specialist in ASM (F5-CTS, ASM)</t>
  </si>
  <si>
    <t>F5 Certified Technology Specialist in GTM (F5-CTS, GTM)</t>
  </si>
  <si>
    <t>F5 Ce...Technology Specialist in GTM (F5-CTS, GTM)</t>
  </si>
  <si>
    <t>F5 Certified Technology Specialist in LTM (F5-CTS, LTM)</t>
  </si>
  <si>
    <t>F5 Ce...Technology Specialist in LTM (F5-CTS, LTM)</t>
  </si>
  <si>
    <t>Federal Acquisition Certification - Contracting (FAC-C)</t>
  </si>
  <si>
    <t>Feder...sition Certification - Contracting (FAC-C)</t>
  </si>
  <si>
    <t xml:space="preserve">Federal Acquisition Institute (FAI) </t>
  </si>
  <si>
    <t>FAI</t>
  </si>
  <si>
    <t>Federal Acquisition Certification - Program and Project Managers (FAC-P/PM)</t>
  </si>
  <si>
    <t>Feder... - Program and Project Managers (FAC-P/PM)</t>
  </si>
  <si>
    <t>Federal Acquisition Certification- Contracting Officer’s Representatives  (FAC-COR)</t>
  </si>
  <si>
    <t>Feder...cting Officer’s Representatives  (FAC-COR)</t>
  </si>
  <si>
    <t>Fiber Optics Installer (FOI)</t>
  </si>
  <si>
    <t>Fiber Optics Technician (FOT)</t>
  </si>
  <si>
    <t>Fiber Optics Technician (Outside Plant) (FOT-OSP)</t>
  </si>
  <si>
    <t>Fire Apparatus Technician Level I</t>
  </si>
  <si>
    <t>Fire Apparatus Technician Level II</t>
  </si>
  <si>
    <t>Fire Apparatus Technician Master Level III</t>
  </si>
  <si>
    <t>Fire Codes and Standards - FC</t>
  </si>
  <si>
    <t>Fire Inspector I - 66</t>
  </si>
  <si>
    <t>Fire Inspector II - 67</t>
  </si>
  <si>
    <t>Fire Protection: Fire Alarm Systems - Level I</t>
  </si>
  <si>
    <t>Fire Protection: Fire Alarm Systems - Level II</t>
  </si>
  <si>
    <t>Fire Protection: Fire Alarm Systems - Level III</t>
  </si>
  <si>
    <t>Fire Protection: Fire Alarm Systems - Level IV</t>
  </si>
  <si>
    <t>Fire Protection: Water Based Layout - Level I</t>
  </si>
  <si>
    <t>Fire Protection: Water Based Layout - Level II</t>
  </si>
  <si>
    <t>First Class Radiotelegraph Operator's Certificate (T1)</t>
  </si>
  <si>
    <t>First...Radiotelegraph Operator's Certificate (T1)</t>
  </si>
  <si>
    <t>Federal Communications Commission (FCC)</t>
  </si>
  <si>
    <t>Flight Engineer</t>
  </si>
  <si>
    <t>Flight Instructor Pilot</t>
  </si>
  <si>
    <t>Flight Paramedic Certification (FP-C)</t>
  </si>
  <si>
    <t>Fluid Power Connector and Conductor (CC)</t>
  </si>
  <si>
    <t>International Fluid Power Society (IFPS)</t>
  </si>
  <si>
    <t>IFPS</t>
  </si>
  <si>
    <t>Fluid Power Engineer</t>
  </si>
  <si>
    <t>Fluid Power Master Mechanic (MM)</t>
  </si>
  <si>
    <t>Fluid Power Master Technician (MT)</t>
  </si>
  <si>
    <t>Fluid Power System Designer</t>
  </si>
  <si>
    <t>Food Safety Manager Certification (FSMC)</t>
  </si>
  <si>
    <t>Foodservice Management Professional (FMP)</t>
  </si>
  <si>
    <t>Footwear Certification</t>
  </si>
  <si>
    <t>Foreign Object Elimination (FOE)</t>
  </si>
  <si>
    <t>Forensic Artist Certification</t>
  </si>
  <si>
    <t>Forensic Photography Certification</t>
  </si>
  <si>
    <t>Forensic Video Certification</t>
  </si>
  <si>
    <t>Fuel Gas Inspector - FG</t>
  </si>
  <si>
    <t>Fundamental Payroll Certification (FPC)</t>
  </si>
  <si>
    <t>Fundamentals of Engineering-Industrial and Systems (FE)</t>
  </si>
  <si>
    <t>Funda...of Engineering-Industrial and Systems (FE)</t>
  </si>
  <si>
    <t>National Council of Examiners for Engineering and Surveying (NCEES)</t>
  </si>
  <si>
    <t>NCEES</t>
  </si>
  <si>
    <t>Fundamentals of Surveying (FS)</t>
  </si>
  <si>
    <t>Gaming and Vending Technician (GVT)</t>
  </si>
  <si>
    <t>Gas Furnaces-Service</t>
  </si>
  <si>
    <t>Gas Heating (Air) Installation</t>
  </si>
  <si>
    <t>General Communications Technician - Level 1 (GCT1)</t>
  </si>
  <si>
    <t>General Communications Technician - Level 2 (GCT2)</t>
  </si>
  <si>
    <t>General Radiotelephone Operator License (PG)</t>
  </si>
  <si>
    <t>General Supervisor (GS)</t>
  </si>
  <si>
    <t>GEOINT Professional Certification Applied Science (GPC AS-II)</t>
  </si>
  <si>
    <t>GEOIN... Certification Applied Science (GPC AS-II)</t>
  </si>
  <si>
    <t>National Geospatial-Intelligence Agency</t>
  </si>
  <si>
    <t>NSG</t>
  </si>
  <si>
    <t>GEOINT Professional Certification Cartography (GPC CA-II)</t>
  </si>
  <si>
    <t>GEOIN...onal Certification Cartography (GPC CA-II)</t>
  </si>
  <si>
    <t>GEOINT Professional Certification Fundamentals (GPC-F)</t>
  </si>
  <si>
    <t>GEOIN...ssional Certification Fundamentals (GPC-F)</t>
  </si>
  <si>
    <t>GEOINT Professional Certification GEOINT Collection (GPC GC-II)</t>
  </si>
  <si>
    <t>GEOIN...ertification GEOINT Collection (GPC GC-II)</t>
  </si>
  <si>
    <t>GEOINT Professional Certification Geospatial Analysis (GPC GA-II)</t>
  </si>
  <si>
    <t>GEOIN...tification Geospatial Analysis (GPC GA-II)</t>
  </si>
  <si>
    <t>GEOINT Professional Certification Geospatial Data Management (GPC GDM-II)</t>
  </si>
  <si>
    <t>GEOIN...on Geospatial Data Management (GPC GDM-II)</t>
  </si>
  <si>
    <t>GEOINT Professional Certification Human Geography (GPC HG-II)</t>
  </si>
  <si>
    <t>GEOIN... Certification Human Geography (GPC HG-II)</t>
  </si>
  <si>
    <t>GEOINT Professional Certification Imagery Analysis (GPC IA-II)</t>
  </si>
  <si>
    <t>GEOIN...Certification Imagery Analysis (GPC IA-II)</t>
  </si>
  <si>
    <t>GEOINT Professional Certification Imagery Science (GPC IS-II)</t>
  </si>
  <si>
    <t>GEOIN... Certification Imagery Science (GPC IS-II)</t>
  </si>
  <si>
    <t>Geriatric Physical Therapy Specialist Certification</t>
  </si>
  <si>
    <t>Geria... Physical Therapy Specialist Certification</t>
  </si>
  <si>
    <t>Gerontology</t>
  </si>
  <si>
    <t>National Association of Licensed Professional Nurses (NALPN)</t>
  </si>
  <si>
    <t>NALPN</t>
  </si>
  <si>
    <t>GIAC Advanced Smartphone Forensics (GASF)</t>
  </si>
  <si>
    <t>Global Information Assurance Certification (GIAC)</t>
  </si>
  <si>
    <t>GIAC</t>
  </si>
  <si>
    <t>GIAC Assessing and Auditing Wireless Networks (GAWN)</t>
  </si>
  <si>
    <t>GIAC ...sing and Auditing Wireless Networks (GAWN)</t>
  </si>
  <si>
    <t>GIAC Certified Enterprise Defender (GCED)</t>
  </si>
  <si>
    <t>GIAC Certified Forensic Examiner (GCFE)</t>
  </si>
  <si>
    <t>GIAC Certified Forensics Analyst (GCFA)</t>
  </si>
  <si>
    <t>GIAC Certified Incident Handler (GCIH)</t>
  </si>
  <si>
    <t>GIAC Certified Intrusion Analyst (GCIA)</t>
  </si>
  <si>
    <t>GIAC Certified Penetration Tester (GPEN)</t>
  </si>
  <si>
    <t>GIAC Certified Perimeter Protection Analyst (GPPA)</t>
  </si>
  <si>
    <t>GIAC Certified Project Manager Certification (GCPM)</t>
  </si>
  <si>
    <t>GIAC ...ified Project Manager Certification (GCPM)</t>
  </si>
  <si>
    <t>GIAC Certified UNIX Security Administrator (GCUX)</t>
  </si>
  <si>
    <t>GIAC Certified Windows Security Administrator (GCWN)</t>
  </si>
  <si>
    <t>GIAC ...fied Windows Security Administrator (GCWN)</t>
  </si>
  <si>
    <t>GIAC Continuous Monitoring Certification (GMON)</t>
  </si>
  <si>
    <t>GIAC Critical Controls Certification (GCCC)</t>
  </si>
  <si>
    <t>GIAC Critical Infrastructure Protection (GCIP)</t>
  </si>
  <si>
    <t>GIAC Cyber Threat Intelligence (GCTI)</t>
  </si>
  <si>
    <t>GIAC Exploit Researcher and Advanced Penetration Tester (GXPN)</t>
  </si>
  <si>
    <t>GIAC ...her and Advanced Penetration Tester (GXPN)</t>
  </si>
  <si>
    <t>GIAC Global Industrial Cyber Security Professional (GICSP)</t>
  </si>
  <si>
    <t>GIAC ...strial Cyber Security Professional (GICSP)</t>
  </si>
  <si>
    <t>GIAC Information Security Fundamentals (GISF)</t>
  </si>
  <si>
    <t>GIAC Information Security Professional (GISP)</t>
  </si>
  <si>
    <t>GIAC Law of Data Security and Investigations (GLEG)</t>
  </si>
  <si>
    <t>GIAC ...of Data Security and Investigations (GLEG)</t>
  </si>
  <si>
    <t>GIAC Mobile Device Security Analyst (GMOB)</t>
  </si>
  <si>
    <t>GIAC Network Forensic Analyst (GNFA)</t>
  </si>
  <si>
    <t>GIAC Python Coder (GPYC)</t>
  </si>
  <si>
    <t>GIAC Reverse Engineering Malware (GREM)</t>
  </si>
  <si>
    <t>GIAC Security Essentials Certification (GSEC)</t>
  </si>
  <si>
    <t>GIAC Security Expert (GSE)</t>
  </si>
  <si>
    <t>GIAC Security Leadership Certification (GSLC)</t>
  </si>
  <si>
    <t>GIAC Strategic Planning, Policy, and Leadership (GSTRT)</t>
  </si>
  <si>
    <t>GIAC ...c Planning, Policy, and Leadership (GSTRT)</t>
  </si>
  <si>
    <t>GIAC Systems and Network Auditor (GSNA)</t>
  </si>
  <si>
    <t>GIAC Web Application Penetration Tester (GWAPT)</t>
  </si>
  <si>
    <t>Global Professional in Human Resources (GPHR)</t>
  </si>
  <si>
    <t>Global Remuneration Professional (GRP)</t>
  </si>
  <si>
    <t>GMDSS Radio Maintainer License (DM)</t>
  </si>
  <si>
    <t>GMDSS Radio Operator License (DO)</t>
  </si>
  <si>
    <t>Green Advantage Certified Associate (GACA)</t>
  </si>
  <si>
    <t>Green Advantage, Inc</t>
  </si>
  <si>
    <t>GAI</t>
  </si>
  <si>
    <t>Green Advantage Certified Practitioner (GACP)</t>
  </si>
  <si>
    <t>Ground Instructor</t>
  </si>
  <si>
    <t>Group Fitness Instructor</t>
  </si>
  <si>
    <t>HACCP Auditor Certification (CHA)</t>
  </si>
  <si>
    <t>Hazardous Material Endorsement (H)</t>
  </si>
  <si>
    <t>HDI Customer Service Representative (CSR)</t>
  </si>
  <si>
    <t>Help Desk Institute (HDI)</t>
  </si>
  <si>
    <t>HDI</t>
  </si>
  <si>
    <t>HDI Support Center Analyst (SCA)</t>
  </si>
  <si>
    <t>HDI Support Center Manager (SCM)</t>
  </si>
  <si>
    <t>Health and Safety Officer (HSO)</t>
  </si>
  <si>
    <t>Fire Department Safety Officers Association (FDSOA)</t>
  </si>
  <si>
    <t>FDSOA</t>
  </si>
  <si>
    <t>Health Coach Certification</t>
  </si>
  <si>
    <t>Healthcare Facility Design Professional (HFDP)</t>
  </si>
  <si>
    <t>Heat Pump (Air to Air) Service</t>
  </si>
  <si>
    <t>Helicopter Instrument Rating</t>
  </si>
  <si>
    <t>High-Complexity Clinical Laboratory Director (HLCD)</t>
  </si>
  <si>
    <t>High-...lexity Clinical Laboratory Director (HLCD)</t>
  </si>
  <si>
    <t>High-Performance Building Design Professional (HBDP)</t>
  </si>
  <si>
    <t>High-...rmance Building Design Professional (HBDP)</t>
  </si>
  <si>
    <t>Histotechnician, HT(ASCP)</t>
  </si>
  <si>
    <t>Histotechnologist, HTL(ASCP)</t>
  </si>
  <si>
    <t>Home Care Clinical Specialist - OASIS (HCS-O)</t>
  </si>
  <si>
    <t>Board of Medical Specialty Coding &amp; Compliance (BMSC)</t>
  </si>
  <si>
    <t>BMSC</t>
  </si>
  <si>
    <t>Home Care Coding Specialist - Diagnosis (HCS-D)</t>
  </si>
  <si>
    <t>Home Care Coding Specialist - Hospice (HCS-H)</t>
  </si>
  <si>
    <t>Home Care Specialist - Compliance (HCS-C)</t>
  </si>
  <si>
    <t>Human Services - Board Certified Practitioner (HS-BCP)</t>
  </si>
  <si>
    <t>Human...es - Board Certified Practitioner (HS-BCP)</t>
  </si>
  <si>
    <t>HVAC Fire Life Safety Level 1 Supervisor (HVAC FLS1 Supervisor)</t>
  </si>
  <si>
    <t>HVAC ... Level 1 Supervisor (HVAC FLS1 Supervisor)</t>
  </si>
  <si>
    <t>International Certification Board (ICB)</t>
  </si>
  <si>
    <t>TABB</t>
  </si>
  <si>
    <t>HVAC Fire Life Safety Level 2 Supervisor (HVAC FLS2 Supervisor)</t>
  </si>
  <si>
    <t>HVAC ... Level 2 Supervisor (HVAC FLS2 Supervisor)</t>
  </si>
  <si>
    <t>Hydraulic Specialist (HS)</t>
  </si>
  <si>
    <t>Hydronics Gas Specialty (Service)</t>
  </si>
  <si>
    <t>Hydronics Oil - Service</t>
  </si>
  <si>
    <t>IAPMO - Plumbing Plans Examiner</t>
  </si>
  <si>
    <t>International Association of Plumbing and Mechanical Officials (IAPMO)</t>
  </si>
  <si>
    <t>IAPMO</t>
  </si>
  <si>
    <t>IAPMO - UMC Residential and Commercial Inspector</t>
  </si>
  <si>
    <t>IAPMO - UPC Residential and Commercial Inspector</t>
  </si>
  <si>
    <t>IC3 Digital Literacy Certification (IC3)</t>
  </si>
  <si>
    <t>Certiport</t>
  </si>
  <si>
    <t>CERTIPORT</t>
  </si>
  <si>
    <t>IEEE Wireless Communications Engineering Technologies (WCET)</t>
  </si>
  <si>
    <t>IEEE ...unications Engineering Technologies (WCET)</t>
  </si>
  <si>
    <t>IEEE Communications Society</t>
  </si>
  <si>
    <t>ICS</t>
  </si>
  <si>
    <t>IgCC Inspector/Plans Examiner with ASHRAE 189 - GC</t>
  </si>
  <si>
    <t>Incident Safety Officer - Fire Suppression (ISO)</t>
  </si>
  <si>
    <t>Industrial Electronics Technician (IND)</t>
  </si>
  <si>
    <t>Industrial Hydraulic Mechanic (IHM)</t>
  </si>
  <si>
    <t>Industrial Hydraulic Technician (IHT)</t>
  </si>
  <si>
    <t>Industrial Radiography Radiation Safety Personnel - Radioactive Materials (IRSSP - RAM)</t>
  </si>
  <si>
    <t>Indus...nnel - Radioactive Materials (IRSSP - RAM)</t>
  </si>
  <si>
    <t>Industrial Radiography Radiation Safety Personnel - X-Ray (IRSSP-X-Ray)</t>
  </si>
  <si>
    <t>Indus...ion Safety Personnel - X-Ray (IRSSP-X-Ray)</t>
  </si>
  <si>
    <t>Industrial Radiography Radiation Safety Personnel - X-Ray and RAM (IRSSP-Combo)</t>
  </si>
  <si>
    <t>Indus...ty Personnel - X-Ray and RAM (IRSSP-Combo)</t>
  </si>
  <si>
    <t>Industrial Security Oversight Certification (ISOC)</t>
  </si>
  <si>
    <t>Industrial Security Professional (ISP)</t>
  </si>
  <si>
    <t>NCMS Society of Industrial Security Professionals</t>
  </si>
  <si>
    <t>NCMS</t>
  </si>
  <si>
    <t>Industrial/All Purpose Crane</t>
  </si>
  <si>
    <t>Information Systems Security Architecture Professional (CISSP-ISSAP)</t>
  </si>
  <si>
    <t>Infor...ty Architecture Professional (CISSP-ISSAP)</t>
  </si>
  <si>
    <t>Information Systems Security Engineering Professional (CISSP-ISSEP)</t>
  </si>
  <si>
    <t>Infor...ity Engineering Professional (CISSP-ISSEP)</t>
  </si>
  <si>
    <t>Information Systems Security Management Professional (CISSP-ISSMP)</t>
  </si>
  <si>
    <t>Infor...rity Management Professional (CISSP-ISSMP)</t>
  </si>
  <si>
    <t>Information Technology Security (ITS)</t>
  </si>
  <si>
    <t>Installer 1 (INST1)</t>
  </si>
  <si>
    <t>BICSI</t>
  </si>
  <si>
    <t>Installer 2 - Copper (INSTC)</t>
  </si>
  <si>
    <t>Installer 2 - Optical Fiber (INSTF)</t>
  </si>
  <si>
    <t>Instrument Rating</t>
  </si>
  <si>
    <t>Intelligence Fundamentals Professional Certification (IFPC)</t>
  </si>
  <si>
    <t>Intel...amentals Professional Certification (IFPC)</t>
  </si>
  <si>
    <t>Under Secretary of Defense for Intelligence (USD(I))</t>
  </si>
  <si>
    <t>USD(I)</t>
  </si>
  <si>
    <t>International Computer Driving License</t>
  </si>
  <si>
    <t>International Computer Drivers License (ICDL) US</t>
  </si>
  <si>
    <t>ECDLF</t>
  </si>
  <si>
    <t>Internet Protocol Engineering Professional (IPEP)</t>
  </si>
  <si>
    <t>ISO 13485 Lead Auditor - Medical Device Quality Management Certification</t>
  </si>
  <si>
    <t>ISO 1...al Device Quality Management Certification</t>
  </si>
  <si>
    <t>ISO 13485 Lead Implementer - Medical Device Quality Management Certification</t>
  </si>
  <si>
    <t>ISO 13485 Master - Medical Devices Quality Management Certification</t>
  </si>
  <si>
    <t>ISO 1...l Devices Quality Management Certification</t>
  </si>
  <si>
    <t>ISO 20000 Foundation - IT Service Certification</t>
  </si>
  <si>
    <t>ISO 20000 Lead Auditor - IT Service Certification</t>
  </si>
  <si>
    <t>ISO 20000 Lead Implementer - IT Service Certification</t>
  </si>
  <si>
    <t>ISO 2...ead Implementer - IT Service Certification</t>
  </si>
  <si>
    <t>ISO 20000 Master - IT Service Certification</t>
  </si>
  <si>
    <t>ISO 22000 Foundation - Food Safety Certification</t>
  </si>
  <si>
    <t>ISO 22000 Lead Auditor - Food safety Certification</t>
  </si>
  <si>
    <t>ISO 22000 Lead Implementer</t>
  </si>
  <si>
    <t>ISO 22000 Master</t>
  </si>
  <si>
    <t>ISO 27001 Foundation - Information Security Certification</t>
  </si>
  <si>
    <t>ISO 2...ation - Information Security Certification</t>
  </si>
  <si>
    <t>ISO 27001 Lead Auditor - Information Security Certification</t>
  </si>
  <si>
    <t>ISO 2...ditor - Information Security Certification</t>
  </si>
  <si>
    <t>ISO 27001 Lead Implementer - Information Security Certification</t>
  </si>
  <si>
    <t>ISO 2...enter - Information Security Certification</t>
  </si>
  <si>
    <t>ISO 27001 Master - Information Security Certification</t>
  </si>
  <si>
    <t>ISO 2...aster - Information Security Certification</t>
  </si>
  <si>
    <t>ISO 27002 Manager</t>
  </si>
  <si>
    <t>ISO 31000 Risk Manager</t>
  </si>
  <si>
    <t>ISO 9001 Foundation - Quality Certification</t>
  </si>
  <si>
    <t>ISO 9001 Lead Auditor - Quality Certification</t>
  </si>
  <si>
    <t>ISO 9001 Lead Implementer - Quality Certification</t>
  </si>
  <si>
    <t>ISO 9001 Master - Quality Certification</t>
  </si>
  <si>
    <t>ISO/IEC 17025 Foundation</t>
  </si>
  <si>
    <t>ISO/IEC 17025 Lead Assessor</t>
  </si>
  <si>
    <t>ISO/IEC 17025 Master</t>
  </si>
  <si>
    <t>ISO/IEC 27005 Lead Risk Manager</t>
  </si>
  <si>
    <t>ISO/IEC 27005 Risk Manager</t>
  </si>
  <si>
    <t>ISO/IEC 27032 Lead Cybersecurity Manager</t>
  </si>
  <si>
    <t>ISO/IEC 27035 Incident Manager</t>
  </si>
  <si>
    <t>ISO/IEC 27035 Lead Incident Manager</t>
  </si>
  <si>
    <t>ITIL Foundation Level</t>
  </si>
  <si>
    <t>AXELOS</t>
  </si>
  <si>
    <t>ITIL Master Qualification</t>
  </si>
  <si>
    <t>IV Therapy</t>
  </si>
  <si>
    <t>Joint Intelligence Planner-Proficiency Level I (JIP-I)</t>
  </si>
  <si>
    <t>Joint...igence Planner-Proficiency Level I (JIP-I)</t>
  </si>
  <si>
    <t>Laboratory Animal Technician (LAT)</t>
  </si>
  <si>
    <t>Laboratory Animal Technologist (LATG)</t>
  </si>
  <si>
    <t>Landscape Architect Registration Examination (LARE)</t>
  </si>
  <si>
    <t>Lands... Architect Registration Examination (LARE)</t>
  </si>
  <si>
    <t>The American Society of Landscape Architects (ASLA)</t>
  </si>
  <si>
    <t>ASLA</t>
  </si>
  <si>
    <t>Large Telescoping Boom Crane, Over 75 Tons</t>
  </si>
  <si>
    <t>Crane Institute of America Certification (CIC)</t>
  </si>
  <si>
    <t>Latent Print Certification</t>
  </si>
  <si>
    <t>Lattice Boom Crane</t>
  </si>
  <si>
    <t>Lattice Boom Crane (Crawler and Carrier), 300 Tons and Above</t>
  </si>
  <si>
    <t>Latti... (Crawler and Carrier), 300 Tons and Above</t>
  </si>
  <si>
    <t>Lattice Boom Crane (Crawler and Carrier), Under 300 Tons</t>
  </si>
  <si>
    <t>Latti...rane (Crawler and Carrier), Under 300 Tons</t>
  </si>
  <si>
    <t>Lean Bronze Certification</t>
  </si>
  <si>
    <t>Lean Gold Certification</t>
  </si>
  <si>
    <t>Lean Silver Certification</t>
  </si>
  <si>
    <t>Lean Six Sigma Black Belt</t>
  </si>
  <si>
    <t>American Association for Lean Six Sigma Certification (AALSSC)</t>
  </si>
  <si>
    <t>AALSSC</t>
  </si>
  <si>
    <t>Lean Six Sigma Green Belt</t>
  </si>
  <si>
    <t>Learn2Serve Food Protection Manager Certification Program</t>
  </si>
  <si>
    <t>Learn...d Protection Manager Certification Program</t>
  </si>
  <si>
    <t>360training.com</t>
  </si>
  <si>
    <t>3I</t>
  </si>
  <si>
    <t>LEED AP Building Design + Construction (LEED AP BD+C)</t>
  </si>
  <si>
    <t>LEED ...lding Design + Construction (LEED AP BD+C)</t>
  </si>
  <si>
    <t>Green Business Certification Inc. (GBCI)</t>
  </si>
  <si>
    <t>GBCI</t>
  </si>
  <si>
    <t>LEED AP Homes</t>
  </si>
  <si>
    <t>LEED AP Interior Design + Construction (LEED AP ID+C)</t>
  </si>
  <si>
    <t>LEED ...erior Design + Construction (LEED AP ID+C)</t>
  </si>
  <si>
    <t>LEED AP Neighborhood Development (LEED AP ND)</t>
  </si>
  <si>
    <t>LEED AP Operations + Maintenance (LEED AP O+M)</t>
  </si>
  <si>
    <t>LEED Green Associate</t>
  </si>
  <si>
    <t>Legal/Management Module - 01</t>
  </si>
  <si>
    <t>Level I Machine Lubrication Technician (MLT I)</t>
  </si>
  <si>
    <t>International Council for Machinery Lubrication (ICML)</t>
  </si>
  <si>
    <t>ICML</t>
  </si>
  <si>
    <t>Level II Machine Lubrication Technician (MLT II)</t>
  </si>
  <si>
    <t>Licensed Penetration Tester (LPT)</t>
  </si>
  <si>
    <t>Life Support Technician</t>
  </si>
  <si>
    <t>Lift Director Mobile Cranes (LDMC)</t>
  </si>
  <si>
    <t>Lift Director Tower Cranes (LDTC)</t>
  </si>
  <si>
    <t>Light Duty Hybrid/Electric Vehicle Specialist Certification (L3)</t>
  </si>
  <si>
    <t>Light...tric Vehicle Specialist Certification (L3)</t>
  </si>
  <si>
    <t>Line and Antenna Sweep (LAS)</t>
  </si>
  <si>
    <t>Linux Enterprise Professional Certification (LPIC-3)</t>
  </si>
  <si>
    <t>Linux...rprise Professional Certification (LPIC-3)</t>
  </si>
  <si>
    <t>Linux Foundation Certified Engineer (LFCE)</t>
  </si>
  <si>
    <t>Linux Foundation</t>
  </si>
  <si>
    <t>LF</t>
  </si>
  <si>
    <t>Linux Foundation Certified System Administrator (LFCS)</t>
  </si>
  <si>
    <t>Linux...tion Certified System Administrator (LFCS)</t>
  </si>
  <si>
    <t>Locomotive Servicing Engineers</t>
  </si>
  <si>
    <t>Long-Term Care Certification</t>
  </si>
  <si>
    <t>National Association for Practical Nurse Education and Service, Inc. (NAPNES)</t>
  </si>
  <si>
    <t>NAPNES</t>
  </si>
  <si>
    <t>Machine Building Level II - Machine Building / Mechanical Assembly II</t>
  </si>
  <si>
    <t>Machi... Machine Building / Mechanical Assembly II</t>
  </si>
  <si>
    <t>Machine Building Level III - Machine Building / Mechanical Assembly III</t>
  </si>
  <si>
    <t>Machi...Machine Building / Mechanical Assembly III</t>
  </si>
  <si>
    <t>Machine Maintenance Service and Repair Level II - Preventive Maintenance II</t>
  </si>
  <si>
    <t>Machi...epair Level II - Preventive Maintenance II</t>
  </si>
  <si>
    <t>Machine Maintenance Service and Repair Level III - Machine Repair/Rebuilding III</t>
  </si>
  <si>
    <t>Machi... Level III - Machine Repair/Rebuilding III</t>
  </si>
  <si>
    <t>Machine Maintenance Service and Repair Level III - Machine Service and Repair III</t>
  </si>
  <si>
    <t>Machi...Level III - Machine Service and Repair III</t>
  </si>
  <si>
    <t>Machining Level I - CNC Milling: Operations</t>
  </si>
  <si>
    <t>Machining Level I - CNC Milling: Programming Setup &amp; Operations</t>
  </si>
  <si>
    <t>Machi...NC Milling: Programming Setup &amp; Operations</t>
  </si>
  <si>
    <t>Machining Level I - CNC Turning: Operations</t>
  </si>
  <si>
    <t>Machining Level I - CNC Turning: Programming Setup &amp; Operations</t>
  </si>
  <si>
    <t>Machi...NC Turning: Programming Setup &amp; Operations</t>
  </si>
  <si>
    <t>Machining Level I - Drill Press Skills I</t>
  </si>
  <si>
    <t>Machining Level I - Grinding Skills I</t>
  </si>
  <si>
    <t>Machining Level I - Job Planning, Benchwork, &amp; Layout Skills</t>
  </si>
  <si>
    <t>Machi...- Job Planning, Benchwork, &amp; Layout Skills</t>
  </si>
  <si>
    <t>Machining Level I - Manual Milling Skills I</t>
  </si>
  <si>
    <t>Machining Level I - Measurement, Materials, and Safety Skills</t>
  </si>
  <si>
    <t>Machi... Measurement, Materials, and Safety Skills</t>
  </si>
  <si>
    <t>Machining Level I - Turning Operations: Turning Between Centers</t>
  </si>
  <si>
    <t>Machi...urning Operations: Turning Between Centers</t>
  </si>
  <si>
    <t>Machining Level I - Turning Operations: Turning Chucking Skills</t>
  </si>
  <si>
    <t>Machi...urning Operations: Turning Chucking Skills</t>
  </si>
  <si>
    <t>Machining Level II - CNC Milling Skills II</t>
  </si>
  <si>
    <t>Machining Level II - CNC Turning Skills II</t>
  </si>
  <si>
    <t>Machining Level II - Cylindrical Grinding Skills</t>
  </si>
  <si>
    <t>Machining Level II - Drill Press Skills II</t>
  </si>
  <si>
    <t>Machining Level II - EDM - 2-Axis Wire</t>
  </si>
  <si>
    <t>Machining Level II - EDM - Plunge</t>
  </si>
  <si>
    <t>Machining Level II - Manual Milling Skills II</t>
  </si>
  <si>
    <t>Machining Level II - Manual Turning</t>
  </si>
  <si>
    <t>Machining Level II - Surface Grinding Skills</t>
  </si>
  <si>
    <t>Machining Level II - Turning II - Between Centers</t>
  </si>
  <si>
    <t>Machining Level III - CNC Milling III</t>
  </si>
  <si>
    <t>Machining Level III - CNC Turning III</t>
  </si>
  <si>
    <t>Magnetic Resonance Imaging (MR)</t>
  </si>
  <si>
    <t>Magnetic Resonance Imaging Technologist</t>
  </si>
  <si>
    <t>American Registry of Magnetic Resonance Imaging Technologists (ARMRIT)</t>
  </si>
  <si>
    <t>ARMRIT</t>
  </si>
  <si>
    <t>Mammography (M)</t>
  </si>
  <si>
    <t>ManageFirst Professional (MFP)</t>
  </si>
  <si>
    <t>Marine Radio Operator Permit (MP)</t>
  </si>
  <si>
    <t>Masonry Field Testing Technician</t>
  </si>
  <si>
    <t>Masonry Laboratory Testing Technician</t>
  </si>
  <si>
    <t>Master Addiction Counselor (MAC)</t>
  </si>
  <si>
    <t>Association for Addiction Professionals (NAADAC)</t>
  </si>
  <si>
    <t>NAADAC</t>
  </si>
  <si>
    <t>Master Addictions Counselor</t>
  </si>
  <si>
    <t>Master Addictions Counselor (MAC)</t>
  </si>
  <si>
    <t>Master Black Belt Certification (MBB)</t>
  </si>
  <si>
    <t>Master Certified Electronics Technician (CETma)</t>
  </si>
  <si>
    <t>Master Ground Water Contractor (MGWC)</t>
  </si>
  <si>
    <t>Master Medium-Heavy Vehicle Technician</t>
  </si>
  <si>
    <t>Master Parachute Rigger</t>
  </si>
  <si>
    <t>Master Residential Electronics Systems Integrator (RESIma)</t>
  </si>
  <si>
    <t>Maste...al Electronics Systems Integrator (RESIma)</t>
  </si>
  <si>
    <t>Master Rigger Certification</t>
  </si>
  <si>
    <t>Master Specialty Certified Electronics Technician (CETms)</t>
  </si>
  <si>
    <t>Maste...y Certified Electronics Technician (CETms)</t>
  </si>
  <si>
    <t>Mechanic (A&amp;P)-Inspection Authorization (IA)</t>
  </si>
  <si>
    <t>Mechanic (Airframe &amp; Powerplant)</t>
  </si>
  <si>
    <t>Mechanic (Airframe)</t>
  </si>
  <si>
    <t>Mechanic (Powerplant)</t>
  </si>
  <si>
    <t>Mechanical Plans Examiner - M3</t>
  </si>
  <si>
    <t>Medical Administrative Assistant Certification (MAAC)</t>
  </si>
  <si>
    <t>Medic...inistrative Assistant Certification (MAAC)</t>
  </si>
  <si>
    <t>Medical Examiner Certification</t>
  </si>
  <si>
    <t>Medical Gas Installer</t>
  </si>
  <si>
    <t>Medical Laboratory Scientist, MLS (ASCP)</t>
  </si>
  <si>
    <t>Medical Laboratory Technician (MLT)</t>
  </si>
  <si>
    <t>Medical Laboratory Technician - Generalist (MLT ((AAB))</t>
  </si>
  <si>
    <t>Medic...atory Technician - Generalist (MLT ((AAB))</t>
  </si>
  <si>
    <t>American Association of Bioanalysts (AAB)</t>
  </si>
  <si>
    <t>AAB</t>
  </si>
  <si>
    <t>Medical Laboratory Technician, MLT (ASCP)</t>
  </si>
  <si>
    <t>Medical Technologist (MT)</t>
  </si>
  <si>
    <t>Medical Technologist Generalist (MT(AAB))</t>
  </si>
  <si>
    <t>Medication Aide Certification Examination (MACE)</t>
  </si>
  <si>
    <t>National Council of State Boards of Nursing, Inc. (NCSBN)</t>
  </si>
  <si>
    <t>NCSBN</t>
  </si>
  <si>
    <t>Medium Telescoping Boom Crane, 21 to 75 Tons</t>
  </si>
  <si>
    <t>Medium/Heavy Truck - Brakes (T4)</t>
  </si>
  <si>
    <t>Medium/Heavy Truck - Diesel Engines (T2)</t>
  </si>
  <si>
    <t>Medium/Heavy Truck - Drive Train (T3)</t>
  </si>
  <si>
    <t>Medium/Heavy Truck - Electrical/Electronic Systems (T6)</t>
  </si>
  <si>
    <t>Mediu...Truck - Electrical/Electronic Systems (T6)</t>
  </si>
  <si>
    <t>Medium/Heavy Truck - Gasoline Engines (T1)</t>
  </si>
  <si>
    <t>Medium/Heavy Truck - Heating, Ventilation, and Air Conditioning (HVAC) Systems (T7)</t>
  </si>
  <si>
    <t>Mediu..., and Air Conditioning (HVAC) Systems (T7)</t>
  </si>
  <si>
    <t>Medium/Heavy Truck - Preventive Maintenance Inspection (PMI) (T8)</t>
  </si>
  <si>
    <t>Mediu...eventive Maintenance Inspection (PMI) (T8)</t>
  </si>
  <si>
    <t>Medium/Heavy Truck - Suspension and Steering (T5)</t>
  </si>
  <si>
    <t>Metalforming Skills - Level I</t>
  </si>
  <si>
    <t>Microsoft Certified Educator (MCE)</t>
  </si>
  <si>
    <t>MICROSOFT</t>
  </si>
  <si>
    <t>Microsoft Certified Solutions Associate (MCSA): SQL 2016 Business Intelligence Development</t>
  </si>
  <si>
    <t>Micro...SQL 2016 Business Intelligence Development</t>
  </si>
  <si>
    <t>Microsoft Certified Solutions Associate (MCSA): SQL 2016 Database Administration</t>
  </si>
  <si>
    <t>Micro...e (MCSA): SQL 2016 Database Administration</t>
  </si>
  <si>
    <t>Microsoft Certified Solutions Associate (MCSA): SQL 2016 Database Development</t>
  </si>
  <si>
    <t>Micro...iate (MCSA): SQL 2016 Database Development</t>
  </si>
  <si>
    <t>Micro...ons Associate (MCSA): SQL Server 2012/2014</t>
  </si>
  <si>
    <t>Microsoft Certified Solutions Associate (MCSA): Universal Windows Platform</t>
  </si>
  <si>
    <t>Micro...sociate (MCSA): Universal Windows Platform</t>
  </si>
  <si>
    <t>Microsoft Certified Solutions Associate (MCSA): Web Applications</t>
  </si>
  <si>
    <t>Micro...lutions Associate (MCSA): Web Applications</t>
  </si>
  <si>
    <t>Micro...ions Associate (MCSA): Windows Server 2012</t>
  </si>
  <si>
    <t>Microsoft Certified Solutions Associate (MCSA): Windows Server 2016</t>
  </si>
  <si>
    <t>Micro...ions Associate (MCSA): Windows Server 2016</t>
  </si>
  <si>
    <t>Microsoft Certified Solutions Developer (MCSD): App Builder</t>
  </si>
  <si>
    <t>Micro...ed Solutions Developer (MCSD): App Builder</t>
  </si>
  <si>
    <t>Microsoft Certified Solutions Expert (MCSE): Data Management and Analytics</t>
  </si>
  <si>
    <t>Micro...pert (MCSE): Data Management and Analytics</t>
  </si>
  <si>
    <t>Microsoft Certified Solutions Expert (MCSE): Productivity</t>
  </si>
  <si>
    <t>Micro...fied Solutions Expert (MCSE): Productivity</t>
  </si>
  <si>
    <t>Microsoft Certified Systems Administrator (MCSA): BI Reporting</t>
  </si>
  <si>
    <t>Micro...Systems Administrator (MCSA): BI Reporting</t>
  </si>
  <si>
    <t>Microsoft Certified Systems Administrator (MCSA): Data Engineering with Azure</t>
  </si>
  <si>
    <t>Micro...trator (MCSA): Data Engineering with Azure</t>
  </si>
  <si>
    <t>Microsoft Certified Systems Administrator (MCSA): Machine Learning</t>
  </si>
  <si>
    <t>Micro...ems Administrator (MCSA): Machine Learning</t>
  </si>
  <si>
    <t>Microsoft Certified Systems Administrator (MCSA): Microsoft Dynamics 365</t>
  </si>
  <si>
    <t>Micro...ministrator (MCSA): Microsoft Dynamics 365</t>
  </si>
  <si>
    <t>Microsoft Certified Systems Administrator (MCSA): Microsoft Dynamics 365 for Operations</t>
  </si>
  <si>
    <t>Micro...SA): Microsoft Dynamics 365 for Operations</t>
  </si>
  <si>
    <t>Microsoft Certified Technology Specialist (MCTS)</t>
  </si>
  <si>
    <t>Microsoft Certified Trainer (MCT)</t>
  </si>
  <si>
    <t>Microsoft Office Specialist (MOS): Expert on Microsoft Office 2013</t>
  </si>
  <si>
    <t>Micro...ist (MOS): Expert on Microsoft Office 2013</t>
  </si>
  <si>
    <t>Microsoft Office Specialist (MOS): Expert on Microsoft Office 2016</t>
  </si>
  <si>
    <t>Micro...ist (MOS): Expert on Microsoft Office 2016</t>
  </si>
  <si>
    <t>Microsoft Office Specialist (MOS): Master on Microsoft Office 2013</t>
  </si>
  <si>
    <t>Micro...ist (MOS): Master on Microsoft Office 2013</t>
  </si>
  <si>
    <t>Microsoft Office Specialist (MOS): Master on Microsoft Office 2016</t>
  </si>
  <si>
    <t>Micro...ist (MOS): Master on Microsoft Office 2016</t>
  </si>
  <si>
    <t>Microsoft Office Specialist (MOS): Microsoft Office 2013</t>
  </si>
  <si>
    <t>Micro...ce Specialist (MOS): Microsoft Office 2013</t>
  </si>
  <si>
    <t>Microsoft Office Specialist (MOS): Microsoft Office 2016</t>
  </si>
  <si>
    <t>Micro...ce Specialist (MOS): Microsoft Office 2016</t>
  </si>
  <si>
    <t>Microsoft Technology Associate (MTA)</t>
  </si>
  <si>
    <t>Mixed Gas Diver</t>
  </si>
  <si>
    <t>Mixed Gas Diving Supervisor</t>
  </si>
  <si>
    <t>Mobile Communications and Electronics Installer (MCEI)</t>
  </si>
  <si>
    <t>Mobil...nications and Electronics Installer (MCEI)</t>
  </si>
  <si>
    <t>Mobile Crane Inspector</t>
  </si>
  <si>
    <t>Mobile Crane Operator - Lattice Boom Crawler Cranes (LBC)</t>
  </si>
  <si>
    <t>Mobil...erator - Lattice Boom Crawler Cranes (LBC)</t>
  </si>
  <si>
    <t>Mobile Crane Operator - Lattice Boom Truck Crane (LBT)</t>
  </si>
  <si>
    <t>Mobil... Operator - Lattice Boom Truck Crane (LBT)</t>
  </si>
  <si>
    <t>Mobile Crane Operator - Telescopic Boom Crane Fixed Cab (TSS)</t>
  </si>
  <si>
    <t>Mobil...or - Telescopic Boom Crane Fixed Cab (TSS)</t>
  </si>
  <si>
    <t>Mobile Crane Operator - Telescopic Boom Cranes Swing Cab (TLL)</t>
  </si>
  <si>
    <t>Mobil...r - Telescopic Boom Cranes Swing Cab (TLL)</t>
  </si>
  <si>
    <t>Mobile Electronics Certified Professional - Basic</t>
  </si>
  <si>
    <t>Consumer Technology Association (CTA)</t>
  </si>
  <si>
    <t>CTA</t>
  </si>
  <si>
    <t>Mobile Hydraulic Mechanic (MHM)</t>
  </si>
  <si>
    <t>Mobile Hydraulic Technician (MHT)</t>
  </si>
  <si>
    <t>Music Therapist - Board Certified (MT-BC)</t>
  </si>
  <si>
    <t>Certification Board for Music Therapists (CBMT)</t>
  </si>
  <si>
    <t>CBMT</t>
  </si>
  <si>
    <t>NAFC Personal Training</t>
  </si>
  <si>
    <t>National Association for Fitness Certification (NAFC)</t>
  </si>
  <si>
    <t>NAPNES Certified in Intravenous Therapy</t>
  </si>
  <si>
    <t>NAPNES Certified in Pharmacology (LPN/LVN, NCP)</t>
  </si>
  <si>
    <t>Narcotic Detection (NDC)</t>
  </si>
  <si>
    <t>National 1st Assistant Engineer Steam/Motor/GT</t>
  </si>
  <si>
    <t>United States Coast Guard (USCG)</t>
  </si>
  <si>
    <t>National 2nd Assistant Engineer Steam/Motor/GT</t>
  </si>
  <si>
    <t>National 2nd Mate Unlimited OC or NC</t>
  </si>
  <si>
    <t>National 3rd Assistant Engineer Steam/Motor/GT</t>
  </si>
  <si>
    <t>National 3rd Mate Unlimited OC or NC</t>
  </si>
  <si>
    <t>National Able Seaman (A/B)</t>
  </si>
  <si>
    <t>National Apprentice Mate (Steersman) OC, NC, GL-IN, WR</t>
  </si>
  <si>
    <t>Natio...rentice Mate (Steersman) OC, NC, GL-IN, WR</t>
  </si>
  <si>
    <t>National Assistant Engineer (Limited) Steam/Motor/GT</t>
  </si>
  <si>
    <t>Natio...ssistant Engineer (Limited) Steam/Motor/GT</t>
  </si>
  <si>
    <t>National Assistant Engineer (OSV)</t>
  </si>
  <si>
    <t>National Assistant Engineer of MODU</t>
  </si>
  <si>
    <t>National Ballast Control Operator (BCO)</t>
  </si>
  <si>
    <t>National Board Dental Examination - Part I</t>
  </si>
  <si>
    <t>Joint Commission on National Dental Examinations (JCNDE)</t>
  </si>
  <si>
    <t>JCNDE</t>
  </si>
  <si>
    <t>National Board Dental Examination - Part II</t>
  </si>
  <si>
    <t>National Board Dental Hygiene Exam (NBDHE)</t>
  </si>
  <si>
    <t>National Board Examination (NBE)</t>
  </si>
  <si>
    <t>International Conference of Funeral Service Examining Boards (ICFSEB)</t>
  </si>
  <si>
    <t>ICFSEB</t>
  </si>
  <si>
    <t>National Certification Examination (NCE CRNA)</t>
  </si>
  <si>
    <t>National Board of Certification and Recertification for Nurse Anesthetists (NBCRNA)</t>
  </si>
  <si>
    <t>NBCRNA</t>
  </si>
  <si>
    <t>National Certification Program for Construction Code Inspectors (NCPCCI) Electrical General (2B)</t>
  </si>
  <si>
    <t>Natio...nspectors (NCPCCI) Electrical General (2B)</t>
  </si>
  <si>
    <t>National Certification Program for Construction Code Inspectors (NCPCCI) Electrical Inspector One- and Two-Family Dwellings (2A)</t>
  </si>
  <si>
    <t>Natio...spector One- and Two-Family Dwellings (2A)</t>
  </si>
  <si>
    <t>National Certification Program for Construction Code Inspectors (NCPCCI) Electrical Plan Review (2C)</t>
  </si>
  <si>
    <t>Natio...ctors (NCPCCI) Electrical Plan Review (2C)</t>
  </si>
  <si>
    <t>National Certified Addiction Counselor, Level I</t>
  </si>
  <si>
    <t>National Certified Addiction Counselor, Level II</t>
  </si>
  <si>
    <t>National Certified Counselor (NCC)</t>
  </si>
  <si>
    <t>National Certified ECG Technician (NCET)</t>
  </si>
  <si>
    <t>National Center for Competency Testing (NCCT)</t>
  </si>
  <si>
    <t>NCCT</t>
  </si>
  <si>
    <t>National Certified Insurance and Coding Specialist (NCICS)</t>
  </si>
  <si>
    <t>Natio...ed Insurance and Coding Specialist (NCICS)</t>
  </si>
  <si>
    <t>National Certified Medical Assistant (NCMA)</t>
  </si>
  <si>
    <t>National Certified Medical Office Assistant (NCMOA)</t>
  </si>
  <si>
    <t>Natio...Certified Medical Office Assistant (NCMOA)</t>
  </si>
  <si>
    <t>National Certified Patient Care Technician (NCPCT)</t>
  </si>
  <si>
    <t>National Certified School Counselor (NCSC)</t>
  </si>
  <si>
    <t>National Chief Engineer (Limited) Steam/Motor/GT</t>
  </si>
  <si>
    <t>National Chief Engineer (Unlimited) Steam/Motor/GT</t>
  </si>
  <si>
    <t>National Chief Engineer OSV</t>
  </si>
  <si>
    <t>National Chief Engineer/Assistant Engineer UFIV</t>
  </si>
  <si>
    <t>National Chief Mate Unlimited OC or NC</t>
  </si>
  <si>
    <t>National Council Licensure Examination for Practical/Vocational Nurses (NCLEX-PN)</t>
  </si>
  <si>
    <t>Natio...for Practical/Vocational Nurses (NCLEX-PN)</t>
  </si>
  <si>
    <t>National Council Licensure Examination for Registered Nurses (NCLEX-RN)</t>
  </si>
  <si>
    <t>Natio...amination for Registered Nurses (NCLEX-RN)</t>
  </si>
  <si>
    <t>National Counselor Examination (NCE)</t>
  </si>
  <si>
    <t>National Designated Duty Engineer Steam/Motor/GT</t>
  </si>
  <si>
    <t>National First Class Pilot</t>
  </si>
  <si>
    <t>National Lifeboatman and Lifeboatman-Limited</t>
  </si>
  <si>
    <t>National Master 100 GL and Inland</t>
  </si>
  <si>
    <t>National Master 100 NC</t>
  </si>
  <si>
    <t>National Master 200 GL and Inland</t>
  </si>
  <si>
    <t>National Master 200 NC</t>
  </si>
  <si>
    <t>National Master 200 OC</t>
  </si>
  <si>
    <t>National Master 500/1600 GL and Inland</t>
  </si>
  <si>
    <t>National Master 500/1600 OC or NC</t>
  </si>
  <si>
    <t>National Master of Towing OC, NC, GL-IN, WR</t>
  </si>
  <si>
    <t>National Master Unlimited GL and Inland</t>
  </si>
  <si>
    <t>National Master Unlimited OC or NC</t>
  </si>
  <si>
    <t>National Mate 200 GL and Inland</t>
  </si>
  <si>
    <t>National Mate 200 NC</t>
  </si>
  <si>
    <t>National Mate 200 OC</t>
  </si>
  <si>
    <t>National Nurse Aide Assessment Program (NNAAP)</t>
  </si>
  <si>
    <t>National Operator of Uninspected Passenger Vessel Less Than 100 GRT</t>
  </si>
  <si>
    <t>Natio...spected Passenger Vessel Less Than 100 GRT</t>
  </si>
  <si>
    <t>National Opticianry Competency Examination (NOCE)</t>
  </si>
  <si>
    <t>National Physical Therapist Assistant Examination (NPTAE)</t>
  </si>
  <si>
    <t>Natio...al Therapist Assistant Examination (NPTAE)</t>
  </si>
  <si>
    <t>Federation of State Boards of Physical Therapy (FSBPT)</t>
  </si>
  <si>
    <t>National Physical Therapist Examination (NPTE)</t>
  </si>
  <si>
    <t>National Qualified Member of the Engineering Department (QMED)</t>
  </si>
  <si>
    <t>Natio...ember of the Engineering Department (QMED)</t>
  </si>
  <si>
    <t>National Radio Officer</t>
  </si>
  <si>
    <t>National Registered Paramedic (NRP)</t>
  </si>
  <si>
    <t>Nationally Certified Judiciary Interpreter and Translator (NCJIT)</t>
  </si>
  <si>
    <t>Natio...diciary Interpreter and Translator (NCJIT)</t>
  </si>
  <si>
    <t>National Association of Judiciary Interpreters and Translators</t>
  </si>
  <si>
    <t>NAJIT</t>
  </si>
  <si>
    <t>Nationally Certified Resume Writer</t>
  </si>
  <si>
    <t>National Resume Writers' Association</t>
  </si>
  <si>
    <t>NRWA</t>
  </si>
  <si>
    <t>Nationally Certified Teacher of Music (NCTM)</t>
  </si>
  <si>
    <t>Music Teachers National Association (MTNA)</t>
  </si>
  <si>
    <t>MTNA</t>
  </si>
  <si>
    <t>NCARB Certification</t>
  </si>
  <si>
    <t>National Council of Architectural Registration Boards (NCARB)</t>
  </si>
  <si>
    <t>NCARB</t>
  </si>
  <si>
    <t>NCCPT Certified Personal Trainer (NCCPT-CPT)</t>
  </si>
  <si>
    <t>The National Council for Certified Personal Trainers (NCCPT)</t>
  </si>
  <si>
    <t>NCCPT</t>
  </si>
  <si>
    <t>Neonatal/Pediatric Respiratory Care Specialist (CRT-NPS RRT-NPS)</t>
  </si>
  <si>
    <t>Neona...piratory Care Specialist (CRT-NPS RRT-NPS)</t>
  </si>
  <si>
    <t>NetApp Certified Data Administrator, Clustered Data ONTAP</t>
  </si>
  <si>
    <t>NetAp...d Data Administrator, Clustered Data ONTAP</t>
  </si>
  <si>
    <t>NetApp Certified Data Administrator, Data ONTAP 7-Mode</t>
  </si>
  <si>
    <t>NetAp...fied Data Administrator, Data ONTAP 7-Mode</t>
  </si>
  <si>
    <t>NetApp Certified Implementation Engineer - Data Protection Specialist</t>
  </si>
  <si>
    <t>NetAp...tion Engineer - Data Protection Specialist</t>
  </si>
  <si>
    <t>NetApp Certified Implementation Engineer - SAN Specialist Clustered Data ONTAP</t>
  </si>
  <si>
    <t>NetAp...neer - SAN Specialist Clustered Data ONTAP</t>
  </si>
  <si>
    <t>NetApp Certified Implementation Engineer - SAN Specialist, Data ONTAP 7-Mode</t>
  </si>
  <si>
    <t>NetAp...gineer - SAN Specialist, Data ONTAP 7-Mode</t>
  </si>
  <si>
    <t>NetApp Certified Implementation Engineer - SAN Specialist, E-Series</t>
  </si>
  <si>
    <t>NetAp...tation Engineer - SAN Specialist, E-Series</t>
  </si>
  <si>
    <t>NetApp Certified Storage Associate</t>
  </si>
  <si>
    <t>Network Computer Technician (NCT)</t>
  </si>
  <si>
    <t>Network Systems Technician (NST)</t>
  </si>
  <si>
    <t>NHA-Certified Phlebotomy Technician (NHA-CPT)</t>
  </si>
  <si>
    <t>Nicotine Dependence Specialist</t>
  </si>
  <si>
    <t>Nuclear Cardiology Technology Specialist</t>
  </si>
  <si>
    <t>Nuclear Medicine Technologist (NMT)</t>
  </si>
  <si>
    <t>Nuclear Medicine Technology (N)</t>
  </si>
  <si>
    <t>Nursing Assistant Certification</t>
  </si>
  <si>
    <t>Occupational Hearing Conservationist (OHC)</t>
  </si>
  <si>
    <t>Council for Accreditation in Occupational Hearing Conservation (CAOHC)</t>
  </si>
  <si>
    <t>CAOHC</t>
  </si>
  <si>
    <t>Occupational Hygiene and Safety Technologist (OHST)</t>
  </si>
  <si>
    <t>Occup...nal Hygiene and Safety Technologist (OHST)</t>
  </si>
  <si>
    <t>Occupational Therapist Registered (OTR)</t>
  </si>
  <si>
    <t>Ocean Transportation Intermediary - Ocean Freight Forwarder</t>
  </si>
  <si>
    <t>Ocean...ion Intermediary - Ocean Freight Forwarder</t>
  </si>
  <si>
    <t>Federal Maritime Commission, Bureau of Tariffs, Certifications and Licensing</t>
  </si>
  <si>
    <t>FMC</t>
  </si>
  <si>
    <t>Official ACTFL Listening Proficiency Test (LTP)</t>
  </si>
  <si>
    <t>American Council on the Teaching of Foreign Languages</t>
  </si>
  <si>
    <t>ACTFL</t>
  </si>
  <si>
    <t>Official ACTFL Oral Proficiency Interview</t>
  </si>
  <si>
    <t>Official ACTFL Oral Proficiency Interview - Computer (OPIC)</t>
  </si>
  <si>
    <t>Offic...al Proficiency Interview - Computer (OPIC)</t>
  </si>
  <si>
    <t>Official ACTFL Reading Proficiency Test (RPT)</t>
  </si>
  <si>
    <t>Official ACTFL Writing Proficiency Test</t>
  </si>
  <si>
    <t>OHSAS 18001 Foundation - Health &amp; Safety Certification</t>
  </si>
  <si>
    <t>OHSAS...Foundation - Health &amp; Safety Certification</t>
  </si>
  <si>
    <t>OHSAS 18001 Lead Auditor - Health &amp; Safety Certification</t>
  </si>
  <si>
    <t>OHSAS...ad Auditor - Health &amp; Safety Certification</t>
  </si>
  <si>
    <t>OHSAS 18001 Lead Implementer - Health &amp; Safety Certification</t>
  </si>
  <si>
    <t>OHSAS...mplementer - Health &amp; Safety Certification</t>
  </si>
  <si>
    <t>OHSAS18001 Master - Health &amp; Safety Certification</t>
  </si>
  <si>
    <t>Oil Furnace-Services</t>
  </si>
  <si>
    <t>Oil Monitoring Analyst - I (OMA-I)</t>
  </si>
  <si>
    <t>Oncology Specialist Certification</t>
  </si>
  <si>
    <t>Open Water Diver</t>
  </si>
  <si>
    <t>Operations and Performance Management Professional (OPMP)</t>
  </si>
  <si>
    <t>Opera...Performance Management Professional (OPMP)</t>
  </si>
  <si>
    <t>Ophthalmic Scribe Certification  (OSC)</t>
  </si>
  <si>
    <t>Ophthalmic Surgical Assisting (OSA)</t>
  </si>
  <si>
    <t>Oracle Certified Associate, Java SE 7 Programmer</t>
  </si>
  <si>
    <t>Oracle Corporation</t>
  </si>
  <si>
    <t>ORACLE</t>
  </si>
  <si>
    <t>Oracle Certified Associate, Java SE 8 Programmer</t>
  </si>
  <si>
    <t>Oracle Certified Associate, Oracle Solaris 11 System Administrator</t>
  </si>
  <si>
    <t>Oracl...te, Oracle Solaris 11 System Administrator</t>
  </si>
  <si>
    <t>Oracle Certified Professional, Java SE 7 Programmer</t>
  </si>
  <si>
    <t>Oracl...rtified Professional, Java SE 7 Programmer</t>
  </si>
  <si>
    <t>Oracle Certified Professional, Java SE 8 Programmer</t>
  </si>
  <si>
    <t>Oracl...rtified Professional, Java SE 8 Programmer</t>
  </si>
  <si>
    <t>Oracle Certified Professional, Solaris 11 System Administrator</t>
  </si>
  <si>
    <t>Oracl...fessional, Solaris 11 System Administrator</t>
  </si>
  <si>
    <t>Oracle Database 11g Administrator Certified Associate</t>
  </si>
  <si>
    <t>Oracl...base 11g Administrator Certified Associate</t>
  </si>
  <si>
    <t>Oracle Database 11g Administrator Certified Master</t>
  </si>
  <si>
    <t>Oracle Database 11g Administrator Certified Professional</t>
  </si>
  <si>
    <t>Oracl...e 11g Administrator Certified Professional</t>
  </si>
  <si>
    <t>Oracle Database 12c Administrator Certified Associate</t>
  </si>
  <si>
    <t>Oracl...base 12c Administrator Certified Associate</t>
  </si>
  <si>
    <t>Oracle Database 12c Administrator Certified Master</t>
  </si>
  <si>
    <t>Oracle Database 12c Administrator Certified Professional</t>
  </si>
  <si>
    <t>Oracl...e 12c Administrator Certified Professional</t>
  </si>
  <si>
    <t>Orthopaedic Nurse Certified</t>
  </si>
  <si>
    <t>Orthopaedic Nurses Certification Board (ONCB)</t>
  </si>
  <si>
    <t>ONCB</t>
  </si>
  <si>
    <t>Orthopaedic Nurse Practitioner – Certified (ONP-C)</t>
  </si>
  <si>
    <t>Orthopaedic Physical Therapy Specialist Certification</t>
  </si>
  <si>
    <t>Ortho... Physical Therapy Specialist Certification</t>
  </si>
  <si>
    <t>Orthopaedic Technologist - Certified (OTC)</t>
  </si>
  <si>
    <t>National Board for Certification of Orthopaedic Technologists (NBCOT)</t>
  </si>
  <si>
    <t>Orthopaedic Technologist - Surgery Certified (OT-SC)</t>
  </si>
  <si>
    <t>Ortho...c Technologist - Surgery Certified (OT-SC)</t>
  </si>
  <si>
    <t>Outside Plant (OSP) Designer</t>
  </si>
  <si>
    <t>Overhead Crane</t>
  </si>
  <si>
    <t>Overhead Crane Inspector</t>
  </si>
  <si>
    <t>PACE Registered Paralegal (RP)</t>
  </si>
  <si>
    <t>Parts Specialist - Automobile Parts Specialist (P2)</t>
  </si>
  <si>
    <t>Parts...cialist - Automobile Parts Specialist (P2)</t>
  </si>
  <si>
    <t>Parts Specialist - General Motors Parts Consultant (P4)</t>
  </si>
  <si>
    <t>Parts...ist - General Motors Parts Consultant (P4)</t>
  </si>
  <si>
    <t>Parts Specialist - Medium/Heavy Truck Parts Specialist (P1)</t>
  </si>
  <si>
    <t>Parts...- Medium/Heavy Truck Parts Specialist (P1)</t>
  </si>
  <si>
    <t>Passenger Endorsement (P)</t>
  </si>
  <si>
    <t>Passive Intermodulation Testing (PIM)</t>
  </si>
  <si>
    <t>Pathologists' Assistant, PA (ASCP)</t>
  </si>
  <si>
    <t>Pediatric Physical Therapy Specialist Certification</t>
  </si>
  <si>
    <t>Pedia... Physical Therapy Specialist Certification</t>
  </si>
  <si>
    <t>Pedorthist (BOCPD)</t>
  </si>
  <si>
    <t>Board of Certification/Accreditation, International (BOC)</t>
  </si>
  <si>
    <t>Permit Technician - 14</t>
  </si>
  <si>
    <t>Personal Certified Chef (PCC)</t>
  </si>
  <si>
    <t>Personal Certified Executive Chef (PCEC)</t>
  </si>
  <si>
    <t>Pharmaceutical GMP Professional</t>
  </si>
  <si>
    <t>Pharmacy Benefit Management Technician Certification Program (PBMCT)</t>
  </si>
  <si>
    <t>Pharm...t Technician Certification Program (PBMCT)</t>
  </si>
  <si>
    <t>Distance Learning Network (DLN)</t>
  </si>
  <si>
    <t>DLN</t>
  </si>
  <si>
    <t>Phlebotomy Technician, PBT (ASCP)</t>
  </si>
  <si>
    <t>Physical Security Certification (PSC)</t>
  </si>
  <si>
    <t>Physical Security Professional (PSP)</t>
  </si>
  <si>
    <t>Physical/Chemical Industrial Waste Operator - Class I</t>
  </si>
  <si>
    <t>Physi...emical Industrial Waste Operator - Class I</t>
  </si>
  <si>
    <t>Physical/Chemical Industrial Waste Operator - Class II</t>
  </si>
  <si>
    <t>Physi...mical Industrial Waste Operator - Class II</t>
  </si>
  <si>
    <t>Physical/Chemical Industrial Waste Operator - Class III</t>
  </si>
  <si>
    <t>Physi...ical Industrial Waste Operator - Class III</t>
  </si>
  <si>
    <t>Physical/Chemical Industrial Waste Operator - Class IV</t>
  </si>
  <si>
    <t>Physi...mical Industrial Waste Operator - Class IV</t>
  </si>
  <si>
    <t>Physician Assistant National Certifying Exam (PA-C)</t>
  </si>
  <si>
    <t>Physi... Assistant National Certifying Exam (PA-C)</t>
  </si>
  <si>
    <t>National Commission on Certification of Physician Assistants (NCCPA)</t>
  </si>
  <si>
    <t>NCCPA</t>
  </si>
  <si>
    <t>Pilot Certificate Rotorwing, Fixedwing</t>
  </si>
  <si>
    <t>Planning and Scheduling Professional Certification (PSP)</t>
  </si>
  <si>
    <t>Plann...cheduling Professional Certification (PSP)</t>
  </si>
  <si>
    <t>Plant Maintenance Technologist Class I</t>
  </si>
  <si>
    <t>Plant Maintenance Technologist Class II</t>
  </si>
  <si>
    <t>Plant Maintenance Technologist Class III</t>
  </si>
  <si>
    <t>Plumbing Plans Examiner - P3</t>
  </si>
  <si>
    <t>PMA Certified Pilates Teacher (PMA-CPT)</t>
  </si>
  <si>
    <t>Pilates Method Alliance (PMA)</t>
  </si>
  <si>
    <t>PMA</t>
  </si>
  <si>
    <t>PMI Agile Certified Practitioner (PMI-ACP)</t>
  </si>
  <si>
    <t>PMI Professional in Business Analysis (PMI-PBA)</t>
  </si>
  <si>
    <t>PMI Risk Management Professional (PMI-RMP)</t>
  </si>
  <si>
    <t>PMI Scheduling Professional (PMI-SP)</t>
  </si>
  <si>
    <t>Pneumatic Mechanic (PM)</t>
  </si>
  <si>
    <t>Pneumatic Specialist (PS)</t>
  </si>
  <si>
    <t>Pneumatic Technician (PT)</t>
  </si>
  <si>
    <t>Police Service Dog (PSDC)</t>
  </si>
  <si>
    <t>Polycom Certified Videoconferencing Engineer (PCVE)</t>
  </si>
  <si>
    <t>Polyc...ertified Videoconferencing Engineer (PCVE)</t>
  </si>
  <si>
    <t>Polycom</t>
  </si>
  <si>
    <t>P</t>
  </si>
  <si>
    <t>Portfolio Management Professional (PfMP)</t>
  </si>
  <si>
    <t>Press Brake Level II - CNC Punch (Turret) Press Level II</t>
  </si>
  <si>
    <t>Press...vel II - CNC Punch (Turret) Press Level II</t>
  </si>
  <si>
    <t>Press Brake Level II - Operate Non-CNC Drive Press Brake Skills II</t>
  </si>
  <si>
    <t>Press...perate Non-CNC Drive Press Brake Skills II</t>
  </si>
  <si>
    <t>Press Brake Level III - Set Up and Operate CNC Drive III</t>
  </si>
  <si>
    <t>Press...vel III - Set Up and Operate CNC Drive III</t>
  </si>
  <si>
    <t>Press Brake Level III - Set Up and Operate Non-CNC Mechanical III</t>
  </si>
  <si>
    <t>Press... Set Up and Operate Non-CNC Mechanical III</t>
  </si>
  <si>
    <t>Prestressed Concrete Special Inspector - 92</t>
  </si>
  <si>
    <t>Prevention Specialist (PS)</t>
  </si>
  <si>
    <t>Private Pilot</t>
  </si>
  <si>
    <t>Private Pilot, Airplane Multi Engine (AME) Rating</t>
  </si>
  <si>
    <t>Private Pilot, Airplane Single Engine (ASE) Rating</t>
  </si>
  <si>
    <t>Private Pilot, Helicopter Rating</t>
  </si>
  <si>
    <t>Professional Certified Investigator (PCI)</t>
  </si>
  <si>
    <t>Professional Certified Marketer (PCM)</t>
  </si>
  <si>
    <t>American Marketing Association (AMA)</t>
  </si>
  <si>
    <t>AMA</t>
  </si>
  <si>
    <t>Professional Cost Estimator/Analyst (PCEA)</t>
  </si>
  <si>
    <t>Professional Engineer (PE)</t>
  </si>
  <si>
    <t>Professional in Human Resources (PHR)</t>
  </si>
  <si>
    <t>Professional in Human Resources - California (PHRca)</t>
  </si>
  <si>
    <t>Profe...al in Human Resources - California (PHRca)</t>
  </si>
  <si>
    <t>Professional in Human Resources - International (PHRi)</t>
  </si>
  <si>
    <t>Profe... in Human Resources - International (PHRi)</t>
  </si>
  <si>
    <t>Professional Legal Secretary (PLS)</t>
  </si>
  <si>
    <t>Professional Paralegal (PP)</t>
  </si>
  <si>
    <t>Professional Software Developer Certification (PSDC)</t>
  </si>
  <si>
    <t>Profe...al Software Developer Certification (PSDC)</t>
  </si>
  <si>
    <t>IEEE Computer Society</t>
  </si>
  <si>
    <t>IEEE</t>
  </si>
  <si>
    <t>Professional Software Engineering Master Certification (PSEM)</t>
  </si>
  <si>
    <t>Profe...re Engineering Master Certification (PSEM)</t>
  </si>
  <si>
    <t>Professional Software Engineering Process Master Certification (PSEPM)</t>
  </si>
  <si>
    <t>Profe...ering Process Master Certification (PSEPM)</t>
  </si>
  <si>
    <t>Professional Surveyor License</t>
  </si>
  <si>
    <t>Professional Traffic Operations Engineer (PTOE)</t>
  </si>
  <si>
    <t>Transportation Professional Certification Board (TPCB)</t>
  </si>
  <si>
    <t>TPCB</t>
  </si>
  <si>
    <t>Professional Transportation Planner</t>
  </si>
  <si>
    <t>Professionally Qualified Interpreter</t>
  </si>
  <si>
    <t>Program Management Professional (PgMP)</t>
  </si>
  <si>
    <t>Progressive Care Nurse (Adult) (PCCN)</t>
  </si>
  <si>
    <t>Property Maintenance and Housing Inspector - 64</t>
  </si>
  <si>
    <t>PS Principles and Practice of Land Surveying (PS)</t>
  </si>
  <si>
    <t>PTCB Certified Pharmacy Technician (PTCB-CPhT)</t>
  </si>
  <si>
    <t>PV Installation Professional</t>
  </si>
  <si>
    <t>North American Board of Certified Energy Practitioners (NABCEP)</t>
  </si>
  <si>
    <t>NABCEP</t>
  </si>
  <si>
    <t>Qualification in Laboratory Safety (QLS)</t>
  </si>
  <si>
    <t>Qualification of Utrasonic Examiner (QUTE)</t>
  </si>
  <si>
    <t>Qualified Clinical Social Worker (QCSW)</t>
  </si>
  <si>
    <t>Quality Auditor Certification (CQA)</t>
  </si>
  <si>
    <t>RADAR Electronics Technician (RAD)</t>
  </si>
  <si>
    <t>Radiation Safety (NMTCB(RS))</t>
  </si>
  <si>
    <t>Radiation Therapy (T)</t>
  </si>
  <si>
    <t>Radio Frequency Identification Technical Specialist (RFID)</t>
  </si>
  <si>
    <t>Radio...Identification Technical Specialist (RFID)</t>
  </si>
  <si>
    <t>Radiography (R)</t>
  </si>
  <si>
    <t>Radiology Practitioner Assistant</t>
  </si>
  <si>
    <t>Certification Board for Radiology Practitioner Assistants</t>
  </si>
  <si>
    <t>CBRPA</t>
  </si>
  <si>
    <t>Radon Measurement Proficiency Credential - Residential Measurement Service Provider</t>
  </si>
  <si>
    <t>Radon...- Residential Measurement Service Provider</t>
  </si>
  <si>
    <t>National Radon Safety Board</t>
  </si>
  <si>
    <t>NRSB</t>
  </si>
  <si>
    <t>Radon Measurement Specialist</t>
  </si>
  <si>
    <t>Radon Mitigation Proficiency Credential - Residential Mitigation Service Provider</t>
  </si>
  <si>
    <t>Radon... - Residential Mitigation Service Provider</t>
  </si>
  <si>
    <t>Recognized Graduate (RG)</t>
  </si>
  <si>
    <t>Red Hat Certified Architect (RHCA)</t>
  </si>
  <si>
    <t>Red Hat, Inc.</t>
  </si>
  <si>
    <t>RH</t>
  </si>
  <si>
    <t>Red Hat Certified Engineer (RHCE)</t>
  </si>
  <si>
    <t>Red Hat Certified System Administrator (RHCSA)</t>
  </si>
  <si>
    <t>Red Hat Certified Virtualization Administrator (RHCVA)</t>
  </si>
  <si>
    <t>Red H...ified Virtualization Administrator (RHCVA)</t>
  </si>
  <si>
    <t>Registered Addiction Specialist</t>
  </si>
  <si>
    <t>Breining Institute</t>
  </si>
  <si>
    <t>BREIN</t>
  </si>
  <si>
    <t>Registered Behavior Technician (RBT)</t>
  </si>
  <si>
    <t>Registered Cardiac Electrophysiology Specialist (RCES)</t>
  </si>
  <si>
    <t>Regis...ardiac Electrophysiology Specialist (RCES)</t>
  </si>
  <si>
    <t>Registered Cardiac Sonographer (RCS)</t>
  </si>
  <si>
    <t>Registered Cardiovascular Invasive Specialist (RCIS)</t>
  </si>
  <si>
    <t>Regis... Cardiovascular Invasive Specialist (RCIS)</t>
  </si>
  <si>
    <t>Registered Communications Distribution Designer (RCDD)</t>
  </si>
  <si>
    <t>Regis...ommunications Distribution Designer (RCDD)</t>
  </si>
  <si>
    <t>Registered Construction Inspector: Division I: Engineering</t>
  </si>
  <si>
    <t>Regis...ruction Inspector: Division I: Engineering</t>
  </si>
  <si>
    <t>American Construction Inspectors Association - Board of Registered Construction Inspectors (ACIA)</t>
  </si>
  <si>
    <t>ACIA</t>
  </si>
  <si>
    <t>Registered Construction Inspector: Division II: Building</t>
  </si>
  <si>
    <t>Regis...struction Inspector: Division II: Building</t>
  </si>
  <si>
    <t>Registered Construction Inspector: Division III: Specialty - Plumbing</t>
  </si>
  <si>
    <t>Regis...pector: Division III: Specialty - Plumbing</t>
  </si>
  <si>
    <t>Registered Construction Inspector: Division IV: Public Works</t>
  </si>
  <si>
    <t>Regis...ction Inspector: Division IV: Public Works</t>
  </si>
  <si>
    <t>Registered Dental Assistant (RDA)</t>
  </si>
  <si>
    <t>Registered Diagnostic Cardiac Sonographer (Adult Echocardiography) (RDCS-AE)</t>
  </si>
  <si>
    <t>Regis...grapher (Adult Echocardiography) (RDCS-AE)</t>
  </si>
  <si>
    <t>American Registry for Diagnostic Medical Sonography (ARDMS)</t>
  </si>
  <si>
    <t>ARDMS</t>
  </si>
  <si>
    <t>Registered Diagnostic Cardiac Sonographer (Pediatric Echocardiography) (RDCS-PE)</t>
  </si>
  <si>
    <t>Regis...her (Pediatric Echocardiography) (RDCS-PE)</t>
  </si>
  <si>
    <t>Registered Diagnostic Medical Sonographer (Abdomen) (RDMS-AB)</t>
  </si>
  <si>
    <t>Regis...ic Medical Sonographer (Abdomen) (RDMS-AB)</t>
  </si>
  <si>
    <t>Registered Diagnostic Medical Sonographer (Breast) (RDMS-BR)</t>
  </si>
  <si>
    <t>Regis...tic Medical Sonographer (Breast) (RDMS-BR)</t>
  </si>
  <si>
    <t>Registered Diagnostic Medical Sonographer (Obstetrics and Gynecology) (RDMS-OB/GYN)</t>
  </si>
  <si>
    <t>Regis... (Obstetrics and Gynecology) (RDMS-OB/GYN)</t>
  </si>
  <si>
    <t>Registered Dietitian (RD)</t>
  </si>
  <si>
    <t>Registered Diplomate Reporter (RDR)</t>
  </si>
  <si>
    <t>Registered Environmental Health Specialist/Registered Sanitarian (REHS/RS)</t>
  </si>
  <si>
    <t>Regis...Specialist/Registered Sanitarian (REHS/RS)</t>
  </si>
  <si>
    <t>Registered Food Safety Auditor (RFSA)</t>
  </si>
  <si>
    <t>Registered Hazardous and Chemical Materials Manager (RHCMM)</t>
  </si>
  <si>
    <t>Regis...ous and Chemical Materials Manager (RHCMM)</t>
  </si>
  <si>
    <t>Registered Health Information Administrator (RHIA)</t>
  </si>
  <si>
    <t>Registered Health Information Technician (RHIT)</t>
  </si>
  <si>
    <t>Registered Laundry and Linen Director (RLLD)</t>
  </si>
  <si>
    <t>Association for Linen Management</t>
  </si>
  <si>
    <t>ALM</t>
  </si>
  <si>
    <t>Registered Medical Assistant (RMA)</t>
  </si>
  <si>
    <t>Registered Merit Reporter (RMR)</t>
  </si>
  <si>
    <t>Registered Ophthalmic Ultrasound Biometrist (ROUB)</t>
  </si>
  <si>
    <t>Registered Phlebotomy Technician (RPT)</t>
  </si>
  <si>
    <t>Registered Piano Technician</t>
  </si>
  <si>
    <t>Piano Technicians Guild</t>
  </si>
  <si>
    <t>PTG</t>
  </si>
  <si>
    <t>Registered Professional Reporter (RPR)</t>
  </si>
  <si>
    <t>Registered Pulmonary Function Technologist (RPFT)</t>
  </si>
  <si>
    <t>Registered Radiation Protection Technologist (RRPT)</t>
  </si>
  <si>
    <t>Regis...d Radiation Protection Technologist (RRPT)</t>
  </si>
  <si>
    <t>National Registry of Radiation Protection Technologists</t>
  </si>
  <si>
    <t>NRRPT</t>
  </si>
  <si>
    <t>Registered Radiologist Assistant (R.R.A.)</t>
  </si>
  <si>
    <t>Registered Respiratory Therapist (RRT)</t>
  </si>
  <si>
    <t>Registered Telecommunications Project Manager (RTPM)</t>
  </si>
  <si>
    <t>Regis... Telecommunications Project Manager (RTPM)</t>
  </si>
  <si>
    <t>Registered Vascular Technologist (RVT)</t>
  </si>
  <si>
    <t>Regulatory Affairs Certification (RAC) (US)</t>
  </si>
  <si>
    <t>Regulatory Affairs Certification Program</t>
  </si>
  <si>
    <t>RAC</t>
  </si>
  <si>
    <t>Reinforced Concrete Special Inspector - 47</t>
  </si>
  <si>
    <t>Reliability Coordinator System Operator Certification (RC)</t>
  </si>
  <si>
    <t>Relia...dinator System Operator Certification (RC)</t>
  </si>
  <si>
    <t>Remote Pilot</t>
  </si>
  <si>
    <t>Repairman (Aircraft)</t>
  </si>
  <si>
    <t>Residential Building Inspector - B1</t>
  </si>
  <si>
    <t>Residential Electrical Inspector - E1</t>
  </si>
  <si>
    <t>Residential Electronics Systems Integrator (RESI)</t>
  </si>
  <si>
    <t>Residential Electronics Systems Integrator Audio-Video (RESI-AV)</t>
  </si>
  <si>
    <t>Resid...s Systems Integrator Audio-Video (RESI-AV)</t>
  </si>
  <si>
    <t>Residential Electronics Systems Integrator Closed Circuit TV (RESI-CCTV)</t>
  </si>
  <si>
    <t>Resid...s Integrator Closed Circuit TV (RESI-CCTV)</t>
  </si>
  <si>
    <t>Residential Electronics Systems Integrator Computer Networking (RESI-CN)</t>
  </si>
  <si>
    <t>Resid...s Integrator Computer Networking (RESI-CN)</t>
  </si>
  <si>
    <t>Residential Electronics Systems Integrator Environmental Control (RESI-EC)</t>
  </si>
  <si>
    <t>Resid...Integrator Environmental Control (RESI-EC)</t>
  </si>
  <si>
    <t>Residential Electronics Systems Integrator Security-Surveillance (RESI-SS)</t>
  </si>
  <si>
    <t>Resid...Integrator Security-Surveillance (RESI-SS)</t>
  </si>
  <si>
    <t>Residential Fire Sprinkler Inspector/Plans Examiner - RF</t>
  </si>
  <si>
    <t>Resid...re Sprinkler Inspector/Plans Examiner - RF</t>
  </si>
  <si>
    <t>Residential Mechanical Inspector - M1</t>
  </si>
  <si>
    <t>Residential Plumbing Inspector - P1</t>
  </si>
  <si>
    <t>RESILIA Foundation Level</t>
  </si>
  <si>
    <t>Restricted Radiotelephone Operator Permit (RR)</t>
  </si>
  <si>
    <t>RF Interference Mitigation (RFIM)</t>
  </si>
  <si>
    <t>Rigger Level I</t>
  </si>
  <si>
    <t>Rigger Level II</t>
  </si>
  <si>
    <t>Rigger/Signalperson Certification</t>
  </si>
  <si>
    <t>Rough Terrain/All Terrain Crane, Single Control Station, Fixed Controls</t>
  </si>
  <si>
    <t>Rough...ne, Single Control Station, Fixed Controls</t>
  </si>
  <si>
    <t>Rough Terrain/All Terrain Crane, Single Control Station, Rotating Controls</t>
  </si>
  <si>
    <t>Rough... Single Control Station, Rotating Controls</t>
  </si>
  <si>
    <t>Rubber Tire Truck Mount Crane Boom Truck-Telescopic Boom All Terrain</t>
  </si>
  <si>
    <t>Rubbe...ane Boom Truck-Telescopic Boom All Terrain</t>
  </si>
  <si>
    <t>Rubber Tire Truck Mount Crane Boom Truck-Telescopic Boom, Fixed Controls</t>
  </si>
  <si>
    <t>Rubbe...Boom Truck-Telescopic Boom, Fixed Controls</t>
  </si>
  <si>
    <t>Rubber Tire Truck Mount Crane Boom Truck-Telescopic Boom, Rotating Controls</t>
  </si>
  <si>
    <t>Rubbe...m Truck-Telescopic Boom, Rotating Controls</t>
  </si>
  <si>
    <t>Rubber Tire Truck Mount Crane, Boom Truck-Articulating Boom, Fixed Controls</t>
  </si>
  <si>
    <t>Rubbe...om Truck-Articulating Boom, Fixed Controls</t>
  </si>
  <si>
    <t>Rubber Tire Truck Mount Crane, Boom Truck-Articulating Boom, Rotating Controls</t>
  </si>
  <si>
    <t>Rubbe...Truck-Articulating Boom, Rotating Controls</t>
  </si>
  <si>
    <t>Rubber Tire Truck Mount Crane, Lattice Boom, Friction Machinery</t>
  </si>
  <si>
    <t>Rubbe...nt Crane, Lattice Boom, Friction Machinery</t>
  </si>
  <si>
    <t>Rubber Tire Truck Mount Crane, Lattice Boom, Hydraulic Machinery</t>
  </si>
  <si>
    <t>Rubbe...t Crane, Lattice Boom, Hydraulic Machinery</t>
  </si>
  <si>
    <t>Safety Certification for Transportation Project Professionals (SCTPP)</t>
  </si>
  <si>
    <t>Safet...ansportation Project Professionals (SCTPP)</t>
  </si>
  <si>
    <t>American Road &amp; Transportation Builders Association (ARTBA)</t>
  </si>
  <si>
    <t>ARTBA</t>
  </si>
  <si>
    <t>Safety Management Specialist (SMS)</t>
  </si>
  <si>
    <t>Safety Trained Supervisor (STS)</t>
  </si>
  <si>
    <t>Safety Trained Supervisor Construction (STSC)</t>
  </si>
  <si>
    <t>SARTECH I / Crewleader</t>
  </si>
  <si>
    <t>National Association for Search and Rescue (NASAR)</t>
  </si>
  <si>
    <t>NASAR</t>
  </si>
  <si>
    <t>SARTECH II</t>
  </si>
  <si>
    <t>SARTECH III</t>
  </si>
  <si>
    <t>Saturation Technician</t>
  </si>
  <si>
    <t>School Bus Endorsement</t>
  </si>
  <si>
    <t>School Bus Technician - Air Conditioning Systems and Controls (S7)</t>
  </si>
  <si>
    <t>Schoo...Air Conditioning Systems and Controls (S7)</t>
  </si>
  <si>
    <t>School Bus Technician - Body Systems and Special Equipment (S1)</t>
  </si>
  <si>
    <t>Schoo... - Body Systems and Special Equipment (S1)</t>
  </si>
  <si>
    <t>School Bus Technician - Brakes (S4)</t>
  </si>
  <si>
    <t>School Bus Technician - Diesel Engines (S2)</t>
  </si>
  <si>
    <t>School Bus Technician - Drive Train (S3)</t>
  </si>
  <si>
    <t>School Bus Technician - Electrical/Electronic Systems (S6)</t>
  </si>
  <si>
    <t>Schoo...ician - Electrical/Electronic Systems (S6)</t>
  </si>
  <si>
    <t>School Bus Technician - Suspension and Steering (S5)</t>
  </si>
  <si>
    <t>Schoo... Technician - Suspension and Steering (S5)</t>
  </si>
  <si>
    <t>SCPro Level One- Cornerstones of Supply Chain Management</t>
  </si>
  <si>
    <t>SCPro...e- Cornerstones of Supply Chain Management</t>
  </si>
  <si>
    <t>Council of Supply Chain Management Professionals (CSCMP)</t>
  </si>
  <si>
    <t>CSCMP</t>
  </si>
  <si>
    <t>Screw Machining Level II - Operate with Multiple Spindles II</t>
  </si>
  <si>
    <t>Screw...vel II - Operate with Multiple Spindles II</t>
  </si>
  <si>
    <t>Screw Machining Level II - Operate with Single Spindles II</t>
  </si>
  <si>
    <t>Screw...Level II - Operate with Single Spindles II</t>
  </si>
  <si>
    <t>Screw Machining Level III - Setup &amp; Operate with Multiple Spindles III</t>
  </si>
  <si>
    <t>Screw...Setup &amp; Operate with Multiple Spindles III</t>
  </si>
  <si>
    <t>Screw Machining Level III - Setup &amp; Operate with Single Spindles II</t>
  </si>
  <si>
    <t>Screw... - Setup &amp; Operate with Single Spindles II</t>
  </si>
  <si>
    <t>Second Class Radiotelegraph Operator's Certificate (T2)</t>
  </si>
  <si>
    <t>Secon...Radiotelegraph Operator's Certificate (T2)</t>
  </si>
  <si>
    <t>Security Asset Protection Professional Certification (SAPPC)</t>
  </si>
  <si>
    <t>Secur...tection Professional Certification (SAPPC)</t>
  </si>
  <si>
    <t>Security Fundamentals Professional Certification (SFPC)</t>
  </si>
  <si>
    <t>Secur...amentals Professional Certification (SFPC)</t>
  </si>
  <si>
    <t>Security Program Integration Professional Certification (SPIPC)</t>
  </si>
  <si>
    <t>Secur...gration Professional Certification (SPIPC)</t>
  </si>
  <si>
    <t>Senior Certified Electronics Technician (CETsr)</t>
  </si>
  <si>
    <t>Senior Certified Welding Inspector (SCWI)</t>
  </si>
  <si>
    <t>Senior Parachute Rigger</t>
  </si>
  <si>
    <t>Senior Professional in Human Resources (SPHR)</t>
  </si>
  <si>
    <t>Senior Professional in Human Resources - International (SPHRi)</t>
  </si>
  <si>
    <t>Senio...in Human Resources - International (SPHRi)</t>
  </si>
  <si>
    <t>Service Truck Crane Operator</t>
  </si>
  <si>
    <t>ServSafe Food Protection Manager Certification</t>
  </si>
  <si>
    <t>Ship Radar Endorsement</t>
  </si>
  <si>
    <t>Shotcrete Nozzleman (Dry-Mix Process)</t>
  </si>
  <si>
    <t>Shotcrete Nozzleman (Wet-Mix Process)</t>
  </si>
  <si>
    <t>SHRM - Certified Professional (SHRM-CP)</t>
  </si>
  <si>
    <t>Society for Human Resource Management (SHRM)</t>
  </si>
  <si>
    <t>SHRM</t>
  </si>
  <si>
    <t>SHRM - Senior Certified Professional (SHRM-SCP)</t>
  </si>
  <si>
    <t>Signalperson</t>
  </si>
  <si>
    <t>Six Month Service Endorsement</t>
  </si>
  <si>
    <t>Six Sigma Black Belt (CSSBB)</t>
  </si>
  <si>
    <t>Sleep Disorders Specialty (CRT-SDS RRT-SDS)</t>
  </si>
  <si>
    <t>Slide Forming Level II - Slide Forming Operations II</t>
  </si>
  <si>
    <t>Slide...ing Level II - Slide Forming Operations II</t>
  </si>
  <si>
    <t>Slide Forming Level III - Slide Forming Setup &amp; Operation II</t>
  </si>
  <si>
    <t>Slide...l III - Slide Forming Setup &amp; Operation II</t>
  </si>
  <si>
    <t>Small Telescoping Boom Crane, Under 21 Tons</t>
  </si>
  <si>
    <t>Software Development Associate Engineer Certification</t>
  </si>
  <si>
    <t>Softw...velopment Associate Engineer Certification</t>
  </si>
  <si>
    <t>Software Engineering Management Associate Engineer Certification</t>
  </si>
  <si>
    <t>Softw...anagement Associate Engineer Certification</t>
  </si>
  <si>
    <t>Software Quality and Maintenance Associate Engineer Certification</t>
  </si>
  <si>
    <t>Softw...intenance Associate Engineer Certification</t>
  </si>
  <si>
    <t>Software Quality Engineer Certification (CSQE)</t>
  </si>
  <si>
    <t>Sonography (S)</t>
  </si>
  <si>
    <t>Source Inspector Electrical Equipment (SIEE)</t>
  </si>
  <si>
    <t>Source Inspector Fixed Equipment (API SIFE)</t>
  </si>
  <si>
    <t>Special Program Security Certification (SPSC)</t>
  </si>
  <si>
    <t>Specialist in Blood Banking (SBB(ASCP))</t>
  </si>
  <si>
    <t>Specialist in Chemistry, SC (ASCP)</t>
  </si>
  <si>
    <t>Specialist in Cytotechnology (SCT(ASCP))</t>
  </si>
  <si>
    <t>Specialist in Hematology (SH(ASCP))</t>
  </si>
  <si>
    <t>Specialist in Microbiology (SM(ASCP))</t>
  </si>
  <si>
    <t>Specialist in Precision Optics (SPO)</t>
  </si>
  <si>
    <t>Stamping Level II - Operate Single Hit Tooling II</t>
  </si>
  <si>
    <t>Stamping Level II - Operate with Compound Dies II</t>
  </si>
  <si>
    <t>Stamping Level II - Operate with Deep Draw Dies II</t>
  </si>
  <si>
    <t>Stamping Level II - Operate with Progressive Dies II</t>
  </si>
  <si>
    <t>Stamp...evel II - Operate with Progressive Dies II</t>
  </si>
  <si>
    <t>Stamping Level II - Operate with Transfer Dies II</t>
  </si>
  <si>
    <t>Stamping Level III - Parts Inspection and Quality Control</t>
  </si>
  <si>
    <t>Stamp...III - Parts Inspection and Quality Control</t>
  </si>
  <si>
    <t>Stamping Level III - Setup Single Hit Tooling III</t>
  </si>
  <si>
    <t>Stamping Level III - Setup with Compound Dies III</t>
  </si>
  <si>
    <t>Stamping Level III - Setup with Deep Draw Dies III</t>
  </si>
  <si>
    <t>Stamping Level III - Setup with Progressive Dies III</t>
  </si>
  <si>
    <t>Stamp...evel III - Setup with Progressive Dies III</t>
  </si>
  <si>
    <t>Stamping Level III - Setup with Transfer Dies III</t>
  </si>
  <si>
    <t>STAR Fire Sprinklerfitter Mastery</t>
  </si>
  <si>
    <t>STAR Plumbing Mastery</t>
  </si>
  <si>
    <t>STAR Steamfitting-Pipefitting Mastery</t>
  </si>
  <si>
    <t>STCW - Able Seafarer-Deck</t>
  </si>
  <si>
    <t>STCW - Able Seafarer-Engine</t>
  </si>
  <si>
    <t>STCW - Advanced Firefighting</t>
  </si>
  <si>
    <t>STCW - GMDSS At-Sea Maintainer</t>
  </si>
  <si>
    <t>STCW - GMDSS Radio Operator</t>
  </si>
  <si>
    <t>STCW - OICEW or DDE 750 kW/1000 HP or More</t>
  </si>
  <si>
    <t>STCW - PSC, PSC Limited, Fast Rescue Boats</t>
  </si>
  <si>
    <t>STCW - RFPEW</t>
  </si>
  <si>
    <t>STCW - RFPNW</t>
  </si>
  <si>
    <t>STCW - Vessel Personnel with Designated Security Duties/ Security Awareness</t>
  </si>
  <si>
    <t>STCW ...gnated Security Duties/ Security Awareness</t>
  </si>
  <si>
    <t>STCW - Vessel Security Officer (VSO)</t>
  </si>
  <si>
    <t>STCW II/1 - OICNW 500 GT or More Operational Level</t>
  </si>
  <si>
    <t>STCW II/2 - Chief Mate 500 GT or More and Less Than 3000 GT Management Level</t>
  </si>
  <si>
    <t>STCW ...ore and Less Than 3000 GT Management Level</t>
  </si>
  <si>
    <t>STCW II/3 - Master Less Than 500 GT Limited NC Management Level</t>
  </si>
  <si>
    <t>STCW ...ss Than 500 GT Limited NC Management Level</t>
  </si>
  <si>
    <t>STCW III/1 - OICEW (OSV)</t>
  </si>
  <si>
    <t>STCW III/2 - OSV Chief Engineer 3,000 KW/4,000 HP Or More Management Level</t>
  </si>
  <si>
    <t>STCW ...3,000 KW/4,000 HP Or More Management Level</t>
  </si>
  <si>
    <t>STCW Medical First Aid Provider / PIC of Medical Care</t>
  </si>
  <si>
    <t>STCW ...l First Aid Provider / PIC of Medical Care</t>
  </si>
  <si>
    <t>Strategic Management Professional Level II</t>
  </si>
  <si>
    <t>Association for Strategic Planning (ASP)</t>
  </si>
  <si>
    <t>ASP</t>
  </si>
  <si>
    <t>Strategic Planning Professional Level I</t>
  </si>
  <si>
    <t>Strength and Conditioning Coach Certified (SCCC)</t>
  </si>
  <si>
    <t>Collegiate Strength and Conditioning Coaches Association (CSCCa)</t>
  </si>
  <si>
    <t>CSCCa</t>
  </si>
  <si>
    <t>Structural Engineer (SE)</t>
  </si>
  <si>
    <t>Structural Masonry Special Inspector - B4</t>
  </si>
  <si>
    <t>Structural Steel and Bolting Special Inspector - S1</t>
  </si>
  <si>
    <t>Struc...l Steel and Bolting Special Inspector - S1</t>
  </si>
  <si>
    <t>Student Electronics Technician (SET)</t>
  </si>
  <si>
    <t>Student Engineers</t>
  </si>
  <si>
    <t>Tactical Paramedic Certification (TP-C)</t>
  </si>
  <si>
    <t>Tactical Strength and Conditioning-Facilitator (TSAC-F)</t>
  </si>
  <si>
    <t>Tacti...ngth and Conditioning-Facilitator (TSAC-F)</t>
  </si>
  <si>
    <t>Tank Vehicle Endorsement (N)</t>
  </si>
  <si>
    <t>Technical Supervisor (TS)</t>
  </si>
  <si>
    <t>Technician (TECH)</t>
  </si>
  <si>
    <t>Technician in Precision Optics (TPO)</t>
  </si>
  <si>
    <t>Technologist in Blood Banking (BB(ASCP))</t>
  </si>
  <si>
    <t>Technologist in Chemistry (C(ASCP))</t>
  </si>
  <si>
    <t>Technologist in Cytogenetics (CG(ASCP))</t>
  </si>
  <si>
    <t>Technologist in Hematology (H(ASCP))</t>
  </si>
  <si>
    <t>Technologist in Microbiology (M(ASCP))</t>
  </si>
  <si>
    <t>Technologist in Molecular Biology (MB(ASCP))</t>
  </si>
  <si>
    <t>Technology Module - 02</t>
  </si>
  <si>
    <t>Telecommunications Electronics Technician (TCM)</t>
  </si>
  <si>
    <t>Telescopic Boom Crane</t>
  </si>
  <si>
    <t>Tenprint Fingerprint Certification</t>
  </si>
  <si>
    <t>Termination and Testing Technician (TTT)</t>
  </si>
  <si>
    <t>TIlt-Up Supervisor and Technician</t>
  </si>
  <si>
    <t>Tower Crane</t>
  </si>
  <si>
    <t>Tower Crane Inspector</t>
  </si>
  <si>
    <t>Tower Crane Operator</t>
  </si>
  <si>
    <t>Trailing Dog (TDC)</t>
  </si>
  <si>
    <t>Train Service Engineer</t>
  </si>
  <si>
    <t>Transit Bus - Brakes (H4)</t>
  </si>
  <si>
    <t>Transit Bus - Compressed Natural Gas (CNG) Engines (H1)</t>
  </si>
  <si>
    <t>Trans... Compressed Natural Gas (CNG) Engines (H1)</t>
  </si>
  <si>
    <t>Transit Bus - Diesel Engines (H2)</t>
  </si>
  <si>
    <t>Transit Bus - Electrical/Electronic Systems (H6)</t>
  </si>
  <si>
    <t>Transit Bus - Heating Ventilation and Air Conditioning (HVAC) (H7)</t>
  </si>
  <si>
    <t>Trans...ntilation and Air Conditioning (HVAC) (H7)</t>
  </si>
  <si>
    <t>Transit Bus - Preventive Maintenance and Inspection (PMI) (H8)</t>
  </si>
  <si>
    <t>Trans...tive Maintenance and Inspection (PMI) (H8)</t>
  </si>
  <si>
    <t>Transit Bus - Suspension and Steering (H5)</t>
  </si>
  <si>
    <t>Transmission System Operator Certification (TO)</t>
  </si>
  <si>
    <t>Transportation: Highway Construction Inspection - Level I</t>
  </si>
  <si>
    <t>Trans... Highway Construction Inspection - Level I</t>
  </si>
  <si>
    <t>Transportation: Highway Construction Inspection - Level II</t>
  </si>
  <si>
    <t>Trans...Highway Construction Inspection - Level II</t>
  </si>
  <si>
    <t>Transportation: Highway Construction Inspection - Level III</t>
  </si>
  <si>
    <t>Trans...ighway Construction Inspection - Level III</t>
  </si>
  <si>
    <t>Transportation: Highway Construction Inspection - Level IV</t>
  </si>
  <si>
    <t>Trans...Highway Construction Inspection - Level IV</t>
  </si>
  <si>
    <t>Transportation: Highway Materials - Level I</t>
  </si>
  <si>
    <t>Transportation: Highway Materials - Level II</t>
  </si>
  <si>
    <t>Transportation: Highway Materials - Level III</t>
  </si>
  <si>
    <t>Transportation: Highway Materials - Level IV</t>
  </si>
  <si>
    <t>Trauma Certified Registered Nurse (TCRN)</t>
  </si>
  <si>
    <t>TRN Wireless Communications Technician (TRN)</t>
  </si>
  <si>
    <t>Truck Equipment - Auxiliary Power Systems Installation and Repair (E3)</t>
  </si>
  <si>
    <t>Truck...Power Systems Installation and Repair (E3)</t>
  </si>
  <si>
    <t>Truck Equipment - Electrical/Electronic Systems Installation and Repair (E2)</t>
  </si>
  <si>
    <t>Truck...ronic Systems Installation and Repair (E2)</t>
  </si>
  <si>
    <t>Truck Equipment - Installation and Repair (E1)</t>
  </si>
  <si>
    <t>Undercar Specialist Exhaust Systems (X1)</t>
  </si>
  <si>
    <t>USPA A License</t>
  </si>
  <si>
    <t>United States Parachute Association (USPA)</t>
  </si>
  <si>
    <t>USPA</t>
  </si>
  <si>
    <t>USPA B License</t>
  </si>
  <si>
    <t>USPA C License</t>
  </si>
  <si>
    <t>USPA D License</t>
  </si>
  <si>
    <t>UST Cathodic Protection - U4</t>
  </si>
  <si>
    <t>Vascular Access Board Certified</t>
  </si>
  <si>
    <t>Vascular Access Certification Corporation (VACC)</t>
  </si>
  <si>
    <t>VACC</t>
  </si>
  <si>
    <t>Vascular Interventional Radiography (VI)</t>
  </si>
  <si>
    <t>Very Small Water System Operator</t>
  </si>
  <si>
    <t>Veterinary Technician Specialist in Nutrition (VTS (Nutrition))</t>
  </si>
  <si>
    <t>Veter... Specialist in Nutrition (VTS (Nutrition))</t>
  </si>
  <si>
    <t>Academy of Veterinary Nutrition Technicians (AVNT)</t>
  </si>
  <si>
    <t>AVNT</t>
  </si>
  <si>
    <t>Veterinary Technician Specialty - Cardiology</t>
  </si>
  <si>
    <t>Academy of Internal Medicine for Veterinary Technicians (AIMVT)</t>
  </si>
  <si>
    <t>AIMVT</t>
  </si>
  <si>
    <t>Veterinary Technician Specialty - Large Animal Internal Medicine (VTS-LAIM)</t>
  </si>
  <si>
    <t>Veter... Large Animal Internal Medicine (VTS-LAIM)</t>
  </si>
  <si>
    <t>Veterinary Technician Specialty - Neurology</t>
  </si>
  <si>
    <t>Veterinary Technician Specialty - Oncology</t>
  </si>
  <si>
    <t>Veterinary Technician Specialty - Small Animal Internal Medicine (VTS-SAIM)</t>
  </si>
  <si>
    <t>Veter... Small Animal Internal Medicine (VTS-SAIM)</t>
  </si>
  <si>
    <t>VMware Certified Advanced Professional - Cloud Management and Automation Deploy 2018</t>
  </si>
  <si>
    <t>VMwar...loud Management and Automation Deploy 2018</t>
  </si>
  <si>
    <t>VMware, Inc</t>
  </si>
  <si>
    <t>VMware Certified Advanced Professional 6 - Cloud Management and Automation Deployment (VCAP6-CMA)</t>
  </si>
  <si>
    <t>VMwar...ment and Automation Deployment (VCAP6-CMA)</t>
  </si>
  <si>
    <t>VMware Certified Advanced Professional 6 - Network Virtualization Deployment (VCAP6-NV)</t>
  </si>
  <si>
    <t>VMwar...twork Virtualization Deployment (VCAP6-NV)</t>
  </si>
  <si>
    <t>VMware Certified Advanced Professional 7 - Cloud Management and Automation Design (VCAP7-CMA)</t>
  </si>
  <si>
    <t>VMwar...nagement and Automation Design (VCAP7-CMA)</t>
  </si>
  <si>
    <t>VMware Certified Advanced Professional 7 - Desktop and Mobility Design (VCAP7-DTM Design)</t>
  </si>
  <si>
    <t>VMwar...top and Mobility Design (VCAP7-DTM Design)</t>
  </si>
  <si>
    <t>VMware Certified Design Expert - Desktop (VCDX-DT)</t>
  </si>
  <si>
    <t>VMware Certified Design Expert 6 - Network Virtualization (VCDX6-NV)</t>
  </si>
  <si>
    <t>VMwar...pert 6 - Network Virtualization (VCDX6-NV)</t>
  </si>
  <si>
    <t>VMware Certified Professional 6 - Cloud Management and Automation (VCP6-CMA)</t>
  </si>
  <si>
    <t>VMwar...Cloud Management and Automation (VCP6-CMA)</t>
  </si>
  <si>
    <t>VMware Certified Professional 6 - Network Virtualization (VCP6-NV)</t>
  </si>
  <si>
    <t>VMwar...ional 6 - Network Virtualization (VCP6-NV)</t>
  </si>
  <si>
    <t>VMware Certified Professional 7 - Cloud Management and Automation (VCP7-CMA)</t>
  </si>
  <si>
    <t>VMwar...Cloud Management and Automation (VCP7-CMA)</t>
  </si>
  <si>
    <t>VMware Certified Professional 7 - Desktop and Mobility (VCP7-DTM)</t>
  </si>
  <si>
    <t>VMwar...sional 7 - Desktop and Mobility (VCP7-DTM)</t>
  </si>
  <si>
    <t>Wastewater Laboratory Analyst - Class I</t>
  </si>
  <si>
    <t>Wastewater Laboratory Analyst - Class II</t>
  </si>
  <si>
    <t>Wastewater Laboratory Analyst - Class III</t>
  </si>
  <si>
    <t>Wastewater Laboratory Analyst - Class IV</t>
  </si>
  <si>
    <t>Wastewater Treatment Operator - Class I</t>
  </si>
  <si>
    <t>Wastewater Treatment Operator - Class II</t>
  </si>
  <si>
    <t>Wastewater Treatment Operator - Class III</t>
  </si>
  <si>
    <t>Wastewater Treatment Operator - Class IV</t>
  </si>
  <si>
    <t>Water Treatment Operator - Class I</t>
  </si>
  <si>
    <t>Water Treatment Operator Class II</t>
  </si>
  <si>
    <t>Water Treatment Operator Class III</t>
  </si>
  <si>
    <t>Water Treatment Operator Class IV</t>
  </si>
  <si>
    <t>Wireless Communications Electronics Technician (WCM)</t>
  </si>
  <si>
    <t>Wirel...ommunications Electronics Technician (WCM)</t>
  </si>
  <si>
    <t>Wireless Network Technician (WNT)</t>
  </si>
  <si>
    <t>Zoning Inspector - 75</t>
  </si>
  <si>
    <t>Unit Information</t>
  </si>
  <si>
    <t>Unit</t>
  </si>
  <si>
    <t>Installation</t>
  </si>
  <si>
    <t>3 or 4-char MOS</t>
  </si>
  <si>
    <t>Vendor URL</t>
  </si>
  <si>
    <t>VendorURL</t>
  </si>
  <si>
    <t>Street Address</t>
  </si>
  <si>
    <t>Show Installation dropdown msg</t>
  </si>
  <si>
    <t>Credential Pathway Plan</t>
  </si>
  <si>
    <t>Courses Required for Credential / Licensure / Certification</t>
  </si>
  <si>
    <t>Name of Courses and/or Exam Required for Credential Pathway</t>
  </si>
  <si>
    <t>Required Documents for Course/Exam</t>
  </si>
  <si>
    <t>Class Modality
(DL  / Classroom)</t>
  </si>
  <si>
    <t>Notes</t>
  </si>
  <si>
    <t>A.</t>
  </si>
  <si>
    <t>B.</t>
  </si>
  <si>
    <t>C.</t>
  </si>
  <si>
    <t>D.</t>
  </si>
  <si>
    <t>E.</t>
  </si>
  <si>
    <t>F.</t>
  </si>
  <si>
    <t>G.</t>
  </si>
  <si>
    <t>H.</t>
  </si>
  <si>
    <t>I.</t>
  </si>
  <si>
    <t>J.</t>
  </si>
  <si>
    <t>K.</t>
  </si>
  <si>
    <t>L.</t>
  </si>
  <si>
    <t>M.</t>
  </si>
  <si>
    <t>N.</t>
  </si>
  <si>
    <t>O.</t>
  </si>
  <si>
    <t>P.</t>
  </si>
  <si>
    <t>Q.</t>
  </si>
  <si>
    <t>R.</t>
  </si>
  <si>
    <t>S.</t>
  </si>
  <si>
    <t>T.</t>
  </si>
  <si>
    <t>U.</t>
  </si>
  <si>
    <t>V.</t>
  </si>
  <si>
    <t>W.</t>
  </si>
  <si>
    <t>X.</t>
  </si>
  <si>
    <t>Y.</t>
  </si>
  <si>
    <t>Z.</t>
  </si>
  <si>
    <t>Instructions</t>
  </si>
  <si>
    <t xml:space="preserve">Credential </t>
  </si>
  <si>
    <t>Comments on this credentialing objective (optional)</t>
  </si>
  <si>
    <t>UnitName</t>
  </si>
  <si>
    <t>UnitState</t>
  </si>
  <si>
    <t>UnitZIP</t>
  </si>
  <si>
    <t>UnitCity</t>
  </si>
  <si>
    <t>Check box if online</t>
  </si>
  <si>
    <t>Cred Bucket</t>
  </si>
  <si>
    <t>Credential Bucket</t>
  </si>
  <si>
    <t>Comments on Objective</t>
  </si>
  <si>
    <t>Empty</t>
  </si>
  <si>
    <t>Color</t>
  </si>
  <si>
    <t>Errors</t>
  </si>
  <si>
    <t>Home Phone</t>
  </si>
  <si>
    <t>Work Phone</t>
  </si>
  <si>
    <t>Strip phone</t>
  </si>
  <si>
    <t>formatting</t>
  </si>
  <si>
    <t>Length</t>
  </si>
  <si>
    <t>Invalid</t>
  </si>
  <si>
    <t>Color Coding</t>
  </si>
  <si>
    <t>0 = White</t>
  </si>
  <si>
    <t>1 = Yellow (missing data)</t>
  </si>
  <si>
    <t>3 = Red (data error)</t>
  </si>
  <si>
    <t>4 = Greyed out (no data required)</t>
  </si>
  <si>
    <t>Check box training / boot camp</t>
  </si>
  <si>
    <t>Combo: Check box OR any data item non-space</t>
  </si>
  <si>
    <t>Is Bad</t>
  </si>
  <si>
    <t>Number</t>
  </si>
  <si>
    <t>Training City</t>
  </si>
  <si>
    <t>Training State</t>
  </si>
  <si>
    <t>Training ZIP Code</t>
  </si>
  <si>
    <t>Training Country</t>
  </si>
  <si>
    <t>Training Info Concatenated</t>
  </si>
  <si>
    <t>Physica address concatenated</t>
  </si>
  <si>
    <t>Vendor Information</t>
  </si>
  <si>
    <t>Physical address for "brick and mortar" training/boot camp</t>
  </si>
  <si>
    <t>Dropdown target</t>
  </si>
  <si>
    <t>COOL Cred Bucket Nr</t>
  </si>
  <si>
    <t>Unique COOL Cred ID</t>
  </si>
  <si>
    <t>Unique COOL Cred Name</t>
  </si>
  <si>
    <t>CredentialBucket</t>
  </si>
  <si>
    <t>Vendor email validation</t>
  </si>
  <si>
    <t>Vendor Phone Validation</t>
  </si>
  <si>
    <t>TODAY</t>
  </si>
  <si>
    <t xml:space="preserve">  Start date must be in the future and prior to end of current FY</t>
  </si>
  <si>
    <t xml:space="preserve">  End date must occur after start date</t>
  </si>
  <si>
    <r>
      <t>Please fill out completely. (</t>
    </r>
    <r>
      <rPr>
        <b/>
        <sz val="14"/>
        <color rgb="FFFF0000"/>
        <rFont val="Calibri"/>
        <family val="2"/>
        <scheme val="minor"/>
      </rPr>
      <t>Fields with yellow background are required</t>
    </r>
    <r>
      <rPr>
        <sz val="14"/>
        <color theme="1"/>
        <rFont val="Calibri"/>
        <family val="2"/>
        <scheme val="minor"/>
      </rPr>
      <t>.)</t>
    </r>
  </si>
  <si>
    <r>
      <t xml:space="preserve">You may </t>
    </r>
    <r>
      <rPr>
        <b/>
        <sz val="14"/>
        <color theme="1"/>
        <rFont val="Calibri"/>
        <family val="2"/>
        <scheme val="minor"/>
      </rPr>
      <t>not</t>
    </r>
    <r>
      <rPr>
        <sz val="14"/>
        <color theme="1"/>
        <rFont val="Calibri"/>
        <family val="2"/>
        <scheme val="minor"/>
      </rPr>
      <t xml:space="preserve"> combine the cost of the credential with other related costs (books, training classes, etc.) in one CRM case.</t>
    </r>
  </si>
  <si>
    <t>(ARNG/USAR Soldiers must contact their servicing education office)</t>
  </si>
  <si>
    <t>Army COOL website</t>
  </si>
  <si>
    <t>(https://www.cool.army.mil)</t>
  </si>
  <si>
    <t>The primary purpose of the information collected is for use in the administration of the Federal Training Program (FTP) to document the nomination of trainees and completion of training. Information collected may also be provided to other agencies and to Congress upon request. This information becomes a part of the permanent employment record of participants in training programs, and should be included in the Governmentwide electronic system (the Enterprise Human Resource Integration system -- EHRI) and is subject to all of the published routine uses of that system of records.</t>
  </si>
  <si>
    <t>Title of Credential, Licensure or Certification</t>
  </si>
  <si>
    <t>Select from drop-down list</t>
  </si>
  <si>
    <t>Previous versions are obsolete</t>
  </si>
  <si>
    <t xml:space="preserve">Version XL020 (5 May 2019) </t>
  </si>
  <si>
    <t xml:space="preserve">Prior to being approved for CA, a Soldier should meet with an Education Counselor, either virtually or in person, for information regarding the CA program and how to submit a request. </t>
  </si>
  <si>
    <t>Ensure your credential / license is listed on the Army COOL web site (see URL below).</t>
  </si>
  <si>
    <t>Gather all required documents and any mandatory forms required for the training and attach in the GoArmyEd eFile.</t>
  </si>
  <si>
    <t xml:space="preserve">This process will include completing a helpdesk case in GoArmyEd. Upload this Excel file as part of the case along with the SOU. </t>
  </si>
  <si>
    <t>For more information about available credentials, visit https://www.cool.army.mil</t>
  </si>
  <si>
    <t>Training / Boot Camp Information/ Exam / Book</t>
  </si>
  <si>
    <t xml:space="preserve">      Check box to left if this CA request includes Training or Boot Camp (if just books or exam, complete without checking the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</si>
</sst>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409]d\-mmm\-yyyy;@"/>
    <numFmt numFmtId="166" formatCode="&quot;$&quot;#,##0.00"/>
    <numFmt numFmtId="167" formatCode="mm/dd/yyyy"/>
  </numFmts>
  <fonts count="99" x14ac:knownFonts="1">
    <font>
      <sz val="11"/>
      <color theme="1"/>
      <name val="Calibri"/>
      <family val="2"/>
      <scheme val="minor"/>
    </font>
    <font>
      <sz val="10"/>
      <color theme="1"/>
      <name val="Arial Narrow"/>
      <family val="2"/>
    </font>
    <font>
      <sz val="10"/>
      <color theme="1"/>
      <name val="Arial Narrow"/>
      <family val="2"/>
    </font>
    <font>
      <sz val="9"/>
      <color theme="1"/>
      <name val="Calibri"/>
      <family val="2"/>
      <scheme val="minor"/>
    </font>
    <font>
      <b/>
      <sz val="14"/>
      <color theme="1"/>
      <name val="Calibri"/>
      <family val="2"/>
      <scheme val="minor"/>
    </font>
    <font>
      <b/>
      <sz val="9"/>
      <color theme="1"/>
      <name val="Calibri"/>
      <family val="2"/>
      <scheme val="minor"/>
    </font>
    <font>
      <sz val="9"/>
      <color theme="1" tint="0.499984740745262"/>
      <name val="Calibri"/>
      <family val="2"/>
      <scheme val="minor"/>
    </font>
    <font>
      <i/>
      <sz val="9"/>
      <color theme="1"/>
      <name val="Times New Roman"/>
      <family val="1"/>
    </font>
    <font>
      <sz val="12"/>
      <color theme="1"/>
      <name val="Calibri"/>
      <family val="2"/>
      <scheme val="minor"/>
    </font>
    <font>
      <sz val="8"/>
      <color theme="1"/>
      <name val="Calibri"/>
      <family val="2"/>
      <scheme val="minor"/>
    </font>
    <font>
      <b/>
      <sz val="11"/>
      <color theme="1"/>
      <name val="Calibri"/>
      <family val="2"/>
      <scheme val="minor"/>
    </font>
    <font>
      <b/>
      <sz val="12"/>
      <color theme="1"/>
      <name val="Calibri"/>
      <family val="2"/>
      <scheme val="minor"/>
    </font>
    <font>
      <sz val="8"/>
      <color theme="1"/>
      <name val="Arial Narrow"/>
      <family val="2"/>
    </font>
    <font>
      <sz val="8"/>
      <color theme="1" tint="0.499984740745262"/>
      <name val="Arial Narrow"/>
      <family val="2"/>
    </font>
    <font>
      <sz val="10"/>
      <color theme="1"/>
      <name val="Calibri"/>
      <family val="2"/>
      <scheme val="minor"/>
    </font>
    <font>
      <sz val="12"/>
      <color theme="1" tint="0.499984740745262"/>
      <name val="Calibri"/>
      <family val="2"/>
      <scheme val="minor"/>
    </font>
    <font>
      <sz val="11"/>
      <color indexed="8"/>
      <name val="Calibri"/>
      <family val="2"/>
    </font>
    <font>
      <sz val="10"/>
      <color indexed="8"/>
      <name val="Arial"/>
      <family val="2"/>
    </font>
    <font>
      <sz val="6"/>
      <color theme="0" tint="-0.14999847407452621"/>
      <name val="Calibri"/>
      <family val="2"/>
      <scheme val="minor"/>
    </font>
    <font>
      <sz val="10"/>
      <color theme="1"/>
      <name val="Franklin Gothic Medium Cond"/>
      <family val="2"/>
    </font>
    <font>
      <sz val="9"/>
      <color theme="1"/>
      <name val="Arial Narrow"/>
      <family val="2"/>
    </font>
    <font>
      <i/>
      <sz val="10"/>
      <color theme="1"/>
      <name val="Times New Roman"/>
      <family val="1"/>
    </font>
    <font>
      <sz val="9"/>
      <name val="Calibri"/>
      <family val="2"/>
      <scheme val="minor"/>
    </font>
    <font>
      <sz val="11"/>
      <color theme="1"/>
      <name val="Franklin Gothic Medium Cond"/>
      <family val="2"/>
    </font>
    <font>
      <sz val="9"/>
      <color rgb="FFFF0000"/>
      <name val="Calibri"/>
      <family val="2"/>
      <scheme val="minor"/>
    </font>
    <font>
      <b/>
      <sz val="9"/>
      <color rgb="FFFF0000"/>
      <name val="Calibri"/>
      <family val="2"/>
      <scheme val="minor"/>
    </font>
    <font>
      <sz val="9"/>
      <color rgb="FFFF0000"/>
      <name val="Arial Narrow"/>
      <family val="2"/>
    </font>
    <font>
      <sz val="8"/>
      <color rgb="FFFF0000"/>
      <name val="Arial Narrow"/>
      <family val="2"/>
    </font>
    <font>
      <sz val="10"/>
      <color rgb="FF000000"/>
      <name val="Franklin Gothic Medium Cond"/>
      <family val="2"/>
    </font>
    <font>
      <sz val="14"/>
      <color theme="1"/>
      <name val="Calibri"/>
      <family val="2"/>
      <scheme val="minor"/>
    </font>
    <font>
      <sz val="11"/>
      <color rgb="FF0000FF"/>
      <name val="Calibri"/>
      <family val="2"/>
      <scheme val="minor"/>
    </font>
    <font>
      <sz val="11"/>
      <color theme="1"/>
      <name val="Arial Black"/>
      <family val="2"/>
    </font>
    <font>
      <sz val="10"/>
      <color theme="1"/>
      <name val="Calibri"/>
      <family val="2"/>
    </font>
    <font>
      <sz val="12"/>
      <name val="Calibri"/>
      <family val="2"/>
    </font>
    <font>
      <sz val="12"/>
      <color rgb="FF000000"/>
      <name val="Calibri"/>
      <family val="2"/>
    </font>
    <font>
      <sz val="11"/>
      <color theme="0"/>
      <name val="Calibri"/>
      <family val="2"/>
      <scheme val="minor"/>
    </font>
    <font>
      <b/>
      <sz val="11"/>
      <color rgb="FFFF0000"/>
      <name val="Calibri"/>
      <family val="2"/>
      <scheme val="minor"/>
    </font>
    <font>
      <b/>
      <sz val="16"/>
      <color theme="1"/>
      <name val="Calibri"/>
      <family val="2"/>
      <scheme val="minor"/>
    </font>
    <font>
      <sz val="11"/>
      <color theme="4" tint="-0.249977111117893"/>
      <name val="Calibri"/>
      <family val="2"/>
      <scheme val="minor"/>
    </font>
    <font>
      <b/>
      <sz val="11"/>
      <color rgb="FFC00000"/>
      <name val="Calibri"/>
      <family val="2"/>
      <scheme val="minor"/>
    </font>
    <font>
      <sz val="14"/>
      <color theme="1"/>
      <name val="Franklin Gothic Heavy"/>
      <family val="2"/>
    </font>
    <font>
      <sz val="16"/>
      <color rgb="FF0000FF"/>
      <name val="Calibri"/>
      <family val="2"/>
      <scheme val="minor"/>
    </font>
    <font>
      <b/>
      <sz val="16"/>
      <color rgb="FF0000FF"/>
      <name val="Calibri"/>
      <family val="2"/>
      <scheme val="minor"/>
    </font>
    <font>
      <b/>
      <sz val="14"/>
      <color rgb="FF0000FF"/>
      <name val="Calibri"/>
      <family val="2"/>
      <scheme val="minor"/>
    </font>
    <font>
      <sz val="14"/>
      <color rgb="FF0000FF"/>
      <name val="Calibri"/>
      <family val="2"/>
      <scheme val="minor"/>
    </font>
    <font>
      <b/>
      <sz val="11"/>
      <color theme="1"/>
      <name val="Times New Roman"/>
      <family val="1"/>
    </font>
    <font>
      <sz val="16"/>
      <color rgb="FFFF0000"/>
      <name val="Calibri"/>
      <family val="2"/>
    </font>
    <font>
      <u/>
      <sz val="11"/>
      <color theme="10"/>
      <name val="Calibri"/>
      <family val="2"/>
      <scheme val="minor"/>
    </font>
    <font>
      <sz val="9"/>
      <name val="Arial"/>
      <family val="2"/>
    </font>
    <font>
      <sz val="9"/>
      <color theme="1"/>
      <name val="Arial"/>
      <family val="2"/>
    </font>
    <font>
      <b/>
      <u/>
      <sz val="11"/>
      <color theme="1"/>
      <name val="Calibri"/>
      <family val="2"/>
      <scheme val="minor"/>
    </font>
    <font>
      <b/>
      <sz val="16"/>
      <color rgb="FFFF0000"/>
      <name val="Calibri"/>
      <family val="2"/>
      <scheme val="minor"/>
    </font>
    <font>
      <sz val="8"/>
      <color theme="0" tint="-0.14999847407452621"/>
      <name val="Calibri"/>
      <family val="2"/>
      <scheme val="minor"/>
    </font>
    <font>
      <sz val="8"/>
      <color theme="0" tint="-0.14999847407452621"/>
      <name val="Arial Narrow"/>
      <family val="2"/>
    </font>
    <font>
      <sz val="8"/>
      <color theme="0" tint="-0.14999847407452621"/>
      <name val="Wingdings"/>
      <charset val="2"/>
    </font>
    <font>
      <sz val="11"/>
      <color theme="0" tint="-0.14999847407452621"/>
      <name val="Calibri"/>
      <family val="2"/>
      <scheme val="minor"/>
    </font>
    <font>
      <sz val="11"/>
      <color theme="0" tint="-0.14999847407452621"/>
      <name val="Arial Black"/>
      <family val="2"/>
    </font>
    <font>
      <sz val="11"/>
      <color theme="0" tint="-0.14999847407452621"/>
      <name val="Wingdings"/>
      <charset val="2"/>
    </font>
    <font>
      <b/>
      <sz val="14"/>
      <color theme="0"/>
      <name val="Calibri"/>
      <family val="2"/>
      <scheme val="minor"/>
    </font>
    <font>
      <sz val="14"/>
      <color theme="0"/>
      <name val="Calibri"/>
      <family val="2"/>
      <scheme val="minor"/>
    </font>
    <font>
      <sz val="11"/>
      <color theme="1"/>
      <name val="Wingdings"/>
      <charset val="2"/>
    </font>
    <font>
      <sz val="16"/>
      <color theme="1"/>
      <name val="Calibri"/>
      <family val="2"/>
      <scheme val="minor"/>
    </font>
    <font>
      <b/>
      <sz val="16"/>
      <name val="Calibri"/>
      <family val="2"/>
    </font>
    <font>
      <sz val="8"/>
      <name val="Arial Narrow"/>
      <family val="2"/>
    </font>
    <font>
      <sz val="10"/>
      <color rgb="FF0000FF"/>
      <name val="Arial Narrow"/>
      <family val="2"/>
    </font>
    <font>
      <sz val="10"/>
      <color theme="0"/>
      <name val="Arial Narrow"/>
      <family val="2"/>
    </font>
    <font>
      <b/>
      <sz val="11"/>
      <color theme="0"/>
      <name val="Calibri"/>
      <family val="2"/>
      <scheme val="minor"/>
    </font>
    <font>
      <sz val="11"/>
      <color theme="1" tint="0.34998626667073579"/>
      <name val="Calibri"/>
      <family val="2"/>
      <scheme val="minor"/>
    </font>
    <font>
      <sz val="11"/>
      <color theme="1" tint="4.9989318521683403E-2"/>
      <name val="Calibri"/>
      <family val="2"/>
      <scheme val="minor"/>
    </font>
    <font>
      <b/>
      <i/>
      <sz val="11"/>
      <color theme="1"/>
      <name val="Arial Narrow"/>
      <family val="2"/>
    </font>
    <font>
      <sz val="11"/>
      <color theme="1"/>
      <name val="Arial Narrow"/>
      <family val="2"/>
    </font>
    <font>
      <sz val="11"/>
      <color theme="1" tint="0.499984740745262"/>
      <name val="Arial Narrow"/>
      <family val="2"/>
    </font>
    <font>
      <sz val="11"/>
      <color theme="0" tint="-0.499984740745262"/>
      <name val="Arial Narrow"/>
      <family val="2"/>
    </font>
    <font>
      <sz val="11"/>
      <name val="Calibri"/>
      <family val="2"/>
      <scheme val="minor"/>
    </font>
    <font>
      <sz val="11"/>
      <name val="Arial Narrow"/>
      <family val="2"/>
    </font>
    <font>
      <sz val="11"/>
      <color rgb="FF000000"/>
      <name val="Franklin Gothic Medium Cond"/>
      <family val="2"/>
    </font>
    <font>
      <sz val="11"/>
      <color theme="1" tint="0.499984740745262"/>
      <name val="Calibri"/>
      <family val="2"/>
      <scheme val="minor"/>
    </font>
    <font>
      <sz val="11"/>
      <color theme="3" tint="0.59999389629810485"/>
      <name val="Calibri"/>
      <family val="2"/>
      <scheme val="minor"/>
    </font>
    <font>
      <b/>
      <sz val="11"/>
      <color theme="1"/>
      <name val="Arial Narrow"/>
      <family val="2"/>
    </font>
    <font>
      <i/>
      <sz val="11"/>
      <color theme="1"/>
      <name val="Times New Roman"/>
      <family val="1"/>
    </font>
    <font>
      <sz val="11"/>
      <color rgb="FF000000"/>
      <name val="Arial Narrow"/>
      <family val="2"/>
    </font>
    <font>
      <i/>
      <sz val="11"/>
      <color theme="1"/>
      <name val="Arial Narrow"/>
      <family val="2"/>
    </font>
    <font>
      <sz val="12"/>
      <color theme="1"/>
      <name val="Wingdings"/>
      <charset val="2"/>
    </font>
    <font>
      <b/>
      <u/>
      <sz val="20"/>
      <color theme="1"/>
      <name val="Calibri"/>
      <family val="2"/>
      <scheme val="minor"/>
    </font>
    <font>
      <b/>
      <u/>
      <sz val="26"/>
      <color theme="1"/>
      <name val="Calibri"/>
      <family val="2"/>
      <scheme val="minor"/>
    </font>
    <font>
      <b/>
      <sz val="18"/>
      <color theme="1"/>
      <name val="Calibri"/>
      <family val="2"/>
      <scheme val="minor"/>
    </font>
    <font>
      <b/>
      <sz val="15"/>
      <color theme="1"/>
      <name val="Calibri"/>
      <family val="2"/>
      <scheme val="minor"/>
    </font>
    <font>
      <b/>
      <sz val="14"/>
      <color rgb="FFFF0000"/>
      <name val="Calibri"/>
      <family val="2"/>
      <scheme val="minor"/>
    </font>
    <font>
      <b/>
      <sz val="13"/>
      <color theme="1"/>
      <name val="Calibri"/>
      <family val="2"/>
      <scheme val="minor"/>
    </font>
    <font>
      <u/>
      <sz val="11"/>
      <color theme="1"/>
      <name val="Calibri"/>
      <family val="2"/>
      <scheme val="minor"/>
    </font>
    <font>
      <b/>
      <u/>
      <sz val="12"/>
      <color theme="1"/>
      <name val="Calibri"/>
      <family val="2"/>
      <scheme val="minor"/>
    </font>
    <font>
      <b/>
      <u/>
      <sz val="12"/>
      <name val="Calibri"/>
      <family val="2"/>
      <scheme val="minor"/>
    </font>
    <font>
      <b/>
      <u/>
      <sz val="9"/>
      <name val="Calibri"/>
      <family val="2"/>
      <scheme val="minor"/>
    </font>
    <font>
      <b/>
      <sz val="12"/>
      <name val="Calibri"/>
      <family val="2"/>
    </font>
    <font>
      <sz val="9"/>
      <color theme="1"/>
      <name val="Franklin Gothic Medium Cond"/>
      <family val="2"/>
    </font>
    <font>
      <i/>
      <sz val="12"/>
      <color theme="1"/>
      <name val="Times New Roman"/>
      <family val="1"/>
    </font>
    <font>
      <b/>
      <sz val="10"/>
      <color rgb="FFFFFF00"/>
      <name val="Arial Narrow"/>
      <family val="2"/>
    </font>
    <font>
      <sz val="9"/>
      <color theme="0" tint="-0.14999847407452621"/>
      <name val="Calibri"/>
      <family val="2"/>
      <scheme val="minor"/>
    </font>
    <font>
      <sz val="9"/>
      <color theme="1" tint="0.499984740745262"/>
      <name val="Franklin Gothic Medium Cond"/>
      <family val="2"/>
    </font>
  </fonts>
  <fills count="2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indexed="22"/>
        <bgColor indexed="0"/>
      </patternFill>
    </fill>
    <fill>
      <patternFill patternType="solid">
        <fgColor theme="3"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00B050"/>
        <bgColor indexed="64"/>
      </patternFill>
    </fill>
    <fill>
      <patternFill patternType="solid">
        <fgColor rgb="FFC00000"/>
        <bgColor indexed="64"/>
      </patternFill>
    </fill>
    <fill>
      <patternFill patternType="solid">
        <fgColor theme="5" tint="0.59999389629810485"/>
        <bgColor indexed="64"/>
      </patternFill>
    </fill>
    <fill>
      <patternFill patternType="solid">
        <fgColor indexed="63"/>
        <bgColor indexed="64"/>
      </patternFill>
    </fill>
    <fill>
      <patternFill patternType="solid">
        <fgColor theme="9" tint="0.39997558519241921"/>
        <bgColor indexed="64"/>
      </patternFill>
    </fill>
    <fill>
      <patternFill patternType="solid">
        <fgColor rgb="FFDDFFDD"/>
        <bgColor indexed="64"/>
      </patternFill>
    </fill>
    <fill>
      <patternFill patternType="solid">
        <fgColor rgb="FFFFC000"/>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00FF"/>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theme="0"/>
      </left>
      <right style="thin">
        <color theme="0"/>
      </right>
      <top style="thin">
        <color theme="0"/>
      </top>
      <bottom style="thin">
        <color theme="0"/>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theme="2" tint="-9.9978637043366805E-2"/>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499984740745262"/>
      </left>
      <right style="thin">
        <color theme="0" tint="-0.499984740745262"/>
      </right>
      <top/>
      <bottom/>
      <diagonal/>
    </border>
    <border>
      <left/>
      <right/>
      <top style="thin">
        <color theme="2" tint="-9.9978637043366805E-2"/>
      </top>
      <bottom/>
      <diagonal/>
    </border>
    <border>
      <left/>
      <right style="thin">
        <color theme="0"/>
      </right>
      <top style="thin">
        <color theme="2" tint="-9.9978637043366805E-2"/>
      </top>
      <bottom/>
      <diagonal/>
    </border>
  </borders>
  <cellStyleXfs count="4">
    <xf numFmtId="0" fontId="0" fillId="0" borderId="0"/>
    <xf numFmtId="0" fontId="17" fillId="0" borderId="0"/>
    <xf numFmtId="0" fontId="47" fillId="0" borderId="0" applyNumberFormat="0" applyFill="0" applyBorder="0" applyAlignment="0" applyProtection="0"/>
    <xf numFmtId="0" fontId="2" fillId="0" borderId="0"/>
  </cellStyleXfs>
  <cellXfs count="659">
    <xf numFmtId="0" fontId="0" fillId="0" borderId="0" xfId="0"/>
    <xf numFmtId="0" fontId="3" fillId="0" borderId="0" xfId="0" applyFont="1" applyProtection="1"/>
    <xf numFmtId="0" fontId="12" fillId="0" borderId="0" xfId="0" applyFont="1" applyProtection="1"/>
    <xf numFmtId="0" fontId="0" fillId="0" borderId="0" xfId="0" applyFont="1" applyBorder="1" applyAlignment="1" applyProtection="1">
      <alignment vertical="center"/>
    </xf>
    <xf numFmtId="0" fontId="27" fillId="0" borderId="0" xfId="0" applyFont="1" applyProtection="1"/>
    <xf numFmtId="0" fontId="24" fillId="0" borderId="0" xfId="0" applyFont="1" applyProtection="1"/>
    <xf numFmtId="0" fontId="26" fillId="0" borderId="0" xfId="0" applyFont="1" applyProtection="1"/>
    <xf numFmtId="0" fontId="16" fillId="6" borderId="12" xfId="1" applyFont="1" applyFill="1" applyBorder="1" applyAlignment="1" applyProtection="1">
      <alignment horizontal="center"/>
    </xf>
    <xf numFmtId="0" fontId="16" fillId="6" borderId="0" xfId="1" applyFont="1" applyFill="1" applyBorder="1" applyAlignment="1" applyProtection="1">
      <alignment horizontal="center"/>
    </xf>
    <xf numFmtId="0" fontId="0" fillId="7" borderId="0" xfId="0" applyFill="1" applyAlignment="1" applyProtection="1"/>
    <xf numFmtId="0" fontId="0" fillId="0" borderId="0" xfId="0" applyAlignment="1"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0" fillId="0" borderId="0" xfId="0" applyFont="1" applyBorder="1" applyAlignment="1" applyProtection="1">
      <alignment vertical="center"/>
    </xf>
    <xf numFmtId="0" fontId="12" fillId="0" borderId="0" xfId="0" applyFont="1" applyBorder="1" applyAlignment="1" applyProtection="1">
      <alignment horizontal="center" vertical="top"/>
    </xf>
    <xf numFmtId="0" fontId="0" fillId="8" borderId="1"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19" fillId="9" borderId="2" xfId="0" applyFont="1" applyFill="1" applyBorder="1" applyAlignment="1" applyProtection="1">
      <alignment vertical="center"/>
    </xf>
    <xf numFmtId="0" fontId="19" fillId="10" borderId="4" xfId="0" applyFont="1" applyFill="1" applyBorder="1" applyAlignment="1" applyProtection="1">
      <alignment vertical="center"/>
    </xf>
    <xf numFmtId="0" fontId="19" fillId="10" borderId="0" xfId="0" applyFont="1" applyFill="1" applyBorder="1" applyAlignment="1" applyProtection="1">
      <alignment vertical="center"/>
    </xf>
    <xf numFmtId="0" fontId="19" fillId="10" borderId="9" xfId="0" applyFont="1" applyFill="1" applyBorder="1" applyAlignment="1" applyProtection="1">
      <alignment vertical="center"/>
    </xf>
    <xf numFmtId="0" fontId="14" fillId="0" borderId="0" xfId="0" applyFont="1" applyAlignment="1" applyProtection="1"/>
    <xf numFmtId="0" fontId="14" fillId="0" borderId="0" xfId="0" applyFont="1" applyFill="1" applyBorder="1" applyAlignment="1" applyProtection="1"/>
    <xf numFmtId="0" fontId="14" fillId="9" borderId="2" xfId="0" applyFont="1" applyFill="1" applyBorder="1" applyAlignment="1" applyProtection="1"/>
    <xf numFmtId="0" fontId="14" fillId="9" borderId="14" xfId="0" applyFont="1" applyFill="1" applyBorder="1" applyAlignment="1" applyProtection="1"/>
    <xf numFmtId="0" fontId="14" fillId="10" borderId="4" xfId="0" applyFont="1" applyFill="1" applyBorder="1" applyAlignment="1" applyProtection="1"/>
    <xf numFmtId="0" fontId="14" fillId="10" borderId="5" xfId="0" applyFont="1" applyFill="1" applyBorder="1" applyAlignment="1" applyProtection="1"/>
    <xf numFmtId="0" fontId="14" fillId="10" borderId="6" xfId="0" applyFont="1" applyFill="1" applyBorder="1" applyAlignment="1" applyProtection="1"/>
    <xf numFmtId="0" fontId="14" fillId="10" borderId="0" xfId="0" applyFont="1" applyFill="1" applyBorder="1" applyAlignment="1" applyProtection="1"/>
    <xf numFmtId="0" fontId="14" fillId="10" borderId="7" xfId="0" applyFont="1" applyFill="1" applyBorder="1" applyAlignment="1" applyProtection="1"/>
    <xf numFmtId="0" fontId="14" fillId="10" borderId="8" xfId="0" applyFont="1" applyFill="1" applyBorder="1" applyAlignment="1" applyProtection="1"/>
    <xf numFmtId="0" fontId="14" fillId="10" borderId="9" xfId="0" applyFont="1" applyFill="1" applyBorder="1" applyAlignment="1" applyProtection="1"/>
    <xf numFmtId="0" fontId="14" fillId="10" borderId="10" xfId="0" applyFont="1" applyFill="1" applyBorder="1" applyAlignment="1" applyProtection="1"/>
    <xf numFmtId="0" fontId="14" fillId="0" borderId="0" xfId="0" applyFont="1" applyFill="1" applyBorder="1" applyAlignment="1" applyProtection="1">
      <alignment horizontal="center"/>
    </xf>
    <xf numFmtId="0" fontId="19" fillId="8" borderId="0" xfId="0" applyFont="1" applyFill="1" applyBorder="1" applyAlignment="1" applyProtection="1">
      <alignment vertical="center"/>
    </xf>
    <xf numFmtId="0" fontId="14" fillId="8" borderId="0" xfId="0" applyFont="1" applyFill="1" applyBorder="1" applyAlignment="1" applyProtection="1"/>
    <xf numFmtId="0" fontId="14" fillId="8" borderId="3" xfId="0" applyFont="1" applyFill="1" applyBorder="1" applyAlignment="1" applyProtection="1"/>
    <xf numFmtId="0" fontId="19" fillId="8" borderId="4" xfId="0" applyFont="1" applyFill="1" applyBorder="1" applyAlignment="1" applyProtection="1">
      <alignment vertical="center"/>
    </xf>
    <xf numFmtId="0" fontId="14" fillId="8" borderId="4" xfId="0" applyFont="1" applyFill="1" applyBorder="1" applyAlignment="1" applyProtection="1"/>
    <xf numFmtId="0" fontId="14" fillId="8" borderId="5" xfId="0" applyFont="1" applyFill="1" applyBorder="1" applyAlignment="1" applyProtection="1"/>
    <xf numFmtId="0" fontId="14" fillId="8" borderId="6" xfId="0" applyFont="1" applyFill="1" applyBorder="1" applyAlignment="1" applyProtection="1"/>
    <xf numFmtId="0" fontId="14" fillId="8" borderId="7" xfId="0" applyFont="1" applyFill="1" applyBorder="1" applyAlignment="1" applyProtection="1"/>
    <xf numFmtId="0" fontId="14" fillId="8" borderId="8" xfId="0" applyFont="1" applyFill="1" applyBorder="1" applyAlignment="1" applyProtection="1"/>
    <xf numFmtId="0" fontId="19" fillId="8" borderId="9" xfId="0" applyFont="1" applyFill="1" applyBorder="1" applyAlignment="1" applyProtection="1">
      <alignment vertical="center"/>
    </xf>
    <xf numFmtId="0" fontId="14" fillId="8" borderId="9" xfId="0" applyFont="1" applyFill="1" applyBorder="1" applyAlignment="1" applyProtection="1"/>
    <xf numFmtId="0" fontId="14" fillId="8" borderId="10" xfId="0" applyFont="1" applyFill="1" applyBorder="1" applyAlignment="1" applyProtection="1"/>
    <xf numFmtId="0" fontId="32" fillId="9" borderId="13" xfId="0" applyFont="1" applyFill="1" applyBorder="1" applyAlignment="1" applyProtection="1">
      <alignment vertical="center"/>
    </xf>
    <xf numFmtId="0" fontId="32" fillId="10" borderId="3" xfId="0" applyFont="1" applyFill="1" applyBorder="1" applyAlignment="1" applyProtection="1">
      <alignment vertical="center"/>
    </xf>
    <xf numFmtId="0" fontId="36" fillId="0" borderId="0" xfId="0" applyFont="1" applyBorder="1" applyAlignment="1" applyProtection="1">
      <alignment vertical="center"/>
    </xf>
    <xf numFmtId="0" fontId="9" fillId="0" borderId="0" xfId="0" applyFont="1" applyBorder="1" applyAlignment="1" applyProtection="1">
      <alignment vertical="center"/>
    </xf>
    <xf numFmtId="0" fontId="3" fillId="0" borderId="0" xfId="0" applyFont="1" applyFill="1" applyBorder="1" applyProtection="1"/>
    <xf numFmtId="0" fontId="24" fillId="0" borderId="0" xfId="0" applyFont="1" applyFill="1" applyBorder="1" applyProtection="1"/>
    <xf numFmtId="0" fontId="0" fillId="11" borderId="19" xfId="0" applyFill="1" applyBorder="1" applyAlignment="1" applyProtection="1"/>
    <xf numFmtId="0" fontId="19" fillId="11" borderId="19" xfId="0" applyFont="1" applyFill="1" applyBorder="1" applyAlignment="1" applyProtection="1">
      <alignment vertical="center"/>
    </xf>
    <xf numFmtId="0" fontId="19" fillId="11" borderId="19" xfId="0" applyFont="1" applyFill="1" applyBorder="1" applyAlignment="1" applyProtection="1">
      <alignment horizontal="center" vertical="center"/>
    </xf>
    <xf numFmtId="0" fontId="14" fillId="11" borderId="19" xfId="0" applyFont="1" applyFill="1" applyBorder="1" applyAlignment="1" applyProtection="1"/>
    <xf numFmtId="0" fontId="14" fillId="11" borderId="20" xfId="0" applyFont="1" applyFill="1" applyBorder="1" applyAlignment="1" applyProtection="1"/>
    <xf numFmtId="0" fontId="0" fillId="11" borderId="0" xfId="0" applyFill="1" applyBorder="1" applyAlignment="1" applyProtection="1"/>
    <xf numFmtId="0" fontId="19" fillId="11" borderId="0" xfId="0" applyFont="1" applyFill="1" applyBorder="1" applyAlignment="1" applyProtection="1">
      <alignment vertical="center"/>
    </xf>
    <xf numFmtId="0" fontId="19" fillId="11" borderId="0" xfId="0" applyFont="1" applyFill="1" applyBorder="1" applyAlignment="1" applyProtection="1">
      <alignment horizontal="center" vertical="center"/>
    </xf>
    <xf numFmtId="0" fontId="14" fillId="11" borderId="0" xfId="0" applyFont="1" applyFill="1" applyBorder="1" applyAlignment="1" applyProtection="1"/>
    <xf numFmtId="0" fontId="14" fillId="11" borderId="22" xfId="0" applyFont="1" applyFill="1" applyBorder="1" applyAlignment="1" applyProtection="1"/>
    <xf numFmtId="0" fontId="0" fillId="11" borderId="24" xfId="0" applyFill="1" applyBorder="1" applyAlignment="1" applyProtection="1"/>
    <xf numFmtId="0" fontId="19" fillId="11" borderId="24" xfId="0" applyFont="1" applyFill="1" applyBorder="1" applyAlignment="1" applyProtection="1">
      <alignment vertical="center"/>
    </xf>
    <xf numFmtId="0" fontId="19" fillId="11" borderId="24" xfId="0" applyFont="1" applyFill="1" applyBorder="1" applyAlignment="1" applyProtection="1">
      <alignment horizontal="center" vertical="center"/>
    </xf>
    <xf numFmtId="0" fontId="14" fillId="11" borderId="24" xfId="0" applyFont="1" applyFill="1" applyBorder="1" applyAlignment="1" applyProtection="1"/>
    <xf numFmtId="0" fontId="14" fillId="11" borderId="25" xfId="0" applyFont="1" applyFill="1" applyBorder="1" applyAlignment="1" applyProtection="1"/>
    <xf numFmtId="0" fontId="38" fillId="0" borderId="0" xfId="0" applyFont="1" applyFill="1" applyBorder="1" applyAlignment="1" applyProtection="1">
      <alignment vertical="center"/>
    </xf>
    <xf numFmtId="0" fontId="38" fillId="0" borderId="0" xfId="0" applyFont="1" applyFill="1" applyBorder="1" applyAlignment="1" applyProtection="1">
      <alignment horizontal="right" vertical="center"/>
    </xf>
    <xf numFmtId="0" fontId="4" fillId="2" borderId="15" xfId="0" applyFont="1" applyFill="1" applyBorder="1" applyAlignment="1" applyProtection="1">
      <alignment vertical="center"/>
    </xf>
    <xf numFmtId="0" fontId="0" fillId="4" borderId="0" xfId="0" applyFont="1" applyFill="1" applyBorder="1" applyAlignment="1" applyProtection="1">
      <alignment vertical="center"/>
    </xf>
    <xf numFmtId="0" fontId="9" fillId="4" borderId="0" xfId="0" applyFont="1" applyFill="1" applyBorder="1" applyAlignment="1" applyProtection="1">
      <alignment vertical="center"/>
    </xf>
    <xf numFmtId="0" fontId="10" fillId="4" borderId="0" xfId="0" applyFont="1" applyFill="1" applyBorder="1" applyAlignment="1" applyProtection="1">
      <alignment horizontal="right" vertical="center"/>
    </xf>
    <xf numFmtId="0" fontId="29" fillId="4" borderId="0" xfId="0" applyFont="1" applyFill="1" applyBorder="1" applyAlignment="1" applyProtection="1">
      <alignment vertical="center"/>
    </xf>
    <xf numFmtId="0" fontId="41" fillId="4" borderId="0" xfId="0" applyFont="1" applyFill="1" applyBorder="1" applyAlignment="1" applyProtection="1">
      <alignment vertical="center"/>
    </xf>
    <xf numFmtId="0" fontId="40" fillId="12" borderId="1" xfId="0" applyFont="1" applyFill="1" applyBorder="1" applyAlignment="1" applyProtection="1">
      <alignment horizontal="center" vertical="center"/>
      <protection locked="0"/>
    </xf>
    <xf numFmtId="0" fontId="44" fillId="4" borderId="0" xfId="0" applyFont="1" applyFill="1" applyBorder="1" applyAlignment="1" applyProtection="1">
      <alignment vertical="center"/>
    </xf>
    <xf numFmtId="0" fontId="46" fillId="0" borderId="0" xfId="1" applyFont="1" applyFill="1" applyBorder="1" applyAlignment="1" applyProtection="1"/>
    <xf numFmtId="0" fontId="48" fillId="13" borderId="17" xfId="2" applyNumberFormat="1" applyFont="1" applyFill="1" applyBorder="1" applyAlignment="1">
      <alignment vertical="center"/>
    </xf>
    <xf numFmtId="0" fontId="48" fillId="13" borderId="1" xfId="2" applyNumberFormat="1" applyFont="1" applyFill="1" applyBorder="1" applyAlignment="1">
      <alignment vertical="center"/>
    </xf>
    <xf numFmtId="0" fontId="48" fillId="13" borderId="17" xfId="0" applyNumberFormat="1" applyFont="1" applyFill="1" applyBorder="1" applyAlignment="1">
      <alignment vertical="center"/>
    </xf>
    <xf numFmtId="0" fontId="48" fillId="0" borderId="17" xfId="2" applyNumberFormat="1" applyFont="1" applyBorder="1" applyAlignment="1">
      <alignment vertical="center"/>
    </xf>
    <xf numFmtId="0" fontId="48" fillId="0" borderId="1" xfId="2" applyNumberFormat="1" applyFont="1" applyBorder="1" applyAlignment="1">
      <alignment vertical="center"/>
    </xf>
    <xf numFmtId="0" fontId="48" fillId="0" borderId="17" xfId="0" applyNumberFormat="1" applyFont="1" applyBorder="1" applyAlignment="1">
      <alignment vertical="center"/>
    </xf>
    <xf numFmtId="0" fontId="49" fillId="0" borderId="17" xfId="0" applyNumberFormat="1" applyFont="1" applyBorder="1" applyAlignment="1">
      <alignment horizontal="left" vertical="center"/>
    </xf>
    <xf numFmtId="0" fontId="49" fillId="13" borderId="17" xfId="0" applyNumberFormat="1" applyFont="1" applyFill="1" applyBorder="1" applyAlignment="1">
      <alignment horizontal="left" vertical="center"/>
    </xf>
    <xf numFmtId="0" fontId="49" fillId="13" borderId="17" xfId="0" applyNumberFormat="1" applyFont="1" applyFill="1" applyBorder="1" applyAlignment="1">
      <alignment vertical="center"/>
    </xf>
    <xf numFmtId="0" fontId="49" fillId="0" borderId="17" xfId="0" applyNumberFormat="1" applyFont="1" applyBorder="1" applyAlignment="1">
      <alignment vertical="center"/>
    </xf>
    <xf numFmtId="0" fontId="14" fillId="0" borderId="0" xfId="0" applyFont="1" applyAlignment="1"/>
    <xf numFmtId="0" fontId="48" fillId="0" borderId="17" xfId="0" applyNumberFormat="1" applyFont="1" applyBorder="1" applyAlignment="1">
      <alignment horizontal="left" vertical="center"/>
    </xf>
    <xf numFmtId="0" fontId="48" fillId="13" borderId="17" xfId="0" applyNumberFormat="1" applyFont="1" applyFill="1" applyBorder="1" applyAlignment="1">
      <alignment horizontal="left" vertical="center"/>
    </xf>
    <xf numFmtId="0" fontId="0" fillId="0" borderId="0" xfId="0" applyAlignment="1"/>
    <xf numFmtId="0" fontId="16" fillId="6" borderId="12" xfId="1" applyFont="1" applyFill="1" applyBorder="1" applyAlignment="1" applyProtection="1">
      <alignment horizontal="left"/>
    </xf>
    <xf numFmtId="0" fontId="48" fillId="13" borderId="1" xfId="0" applyNumberFormat="1" applyFont="1" applyFill="1" applyBorder="1" applyAlignment="1">
      <alignment vertical="center"/>
    </xf>
    <xf numFmtId="0" fontId="48" fillId="0" borderId="1" xfId="0" applyNumberFormat="1" applyFont="1" applyBorder="1" applyAlignment="1">
      <alignment vertical="center"/>
    </xf>
    <xf numFmtId="0" fontId="49" fillId="0" borderId="1" xfId="0" applyNumberFormat="1" applyFont="1" applyBorder="1" applyAlignment="1">
      <alignment horizontal="left" vertical="center"/>
    </xf>
    <xf numFmtId="0" fontId="49" fillId="0" borderId="1" xfId="0" applyNumberFormat="1" applyFont="1" applyBorder="1" applyAlignment="1">
      <alignment vertical="center"/>
    </xf>
    <xf numFmtId="0" fontId="49" fillId="0" borderId="26" xfId="0" applyNumberFormat="1" applyFont="1" applyBorder="1" applyAlignment="1">
      <alignment vertical="center"/>
    </xf>
    <xf numFmtId="0" fontId="48" fillId="0" borderId="27" xfId="2" applyNumberFormat="1" applyFont="1" applyBorder="1" applyAlignment="1">
      <alignment vertical="center"/>
    </xf>
    <xf numFmtId="0" fontId="21" fillId="0" borderId="0" xfId="0" applyFont="1" applyFill="1" applyBorder="1" applyAlignment="1" applyProtection="1">
      <alignment horizontal="right" vertical="center" wrapText="1"/>
    </xf>
    <xf numFmtId="0" fontId="5" fillId="2" borderId="16"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32" fillId="2" borderId="0" xfId="0" applyFont="1" applyFill="1" applyBorder="1" applyAlignment="1" applyProtection="1">
      <alignment horizontal="left" vertical="top" wrapText="1"/>
    </xf>
    <xf numFmtId="0" fontId="0" fillId="2" borderId="0" xfId="0" applyFont="1" applyFill="1" applyBorder="1" applyAlignment="1" applyProtection="1">
      <alignment horizontal="left" vertical="center"/>
    </xf>
    <xf numFmtId="0" fontId="0" fillId="4" borderId="0" xfId="0" applyFont="1" applyFill="1" applyBorder="1" applyAlignment="1" applyProtection="1">
      <alignment vertical="top"/>
    </xf>
    <xf numFmtId="0" fontId="50" fillId="4" borderId="0" xfId="0" applyFont="1" applyFill="1" applyBorder="1" applyAlignment="1" applyProtection="1">
      <alignment vertical="center"/>
    </xf>
    <xf numFmtId="0" fontId="0" fillId="9" borderId="1" xfId="0" applyFont="1" applyFill="1" applyBorder="1" applyAlignment="1" applyProtection="1">
      <alignment vertical="center"/>
    </xf>
    <xf numFmtId="0" fontId="0" fillId="14" borderId="18" xfId="0" applyFill="1" applyBorder="1" applyAlignment="1" applyProtection="1"/>
    <xf numFmtId="0" fontId="0" fillId="14" borderId="19" xfId="0" applyFill="1" applyBorder="1" applyAlignment="1" applyProtection="1"/>
    <xf numFmtId="0" fontId="14" fillId="14" borderId="19" xfId="0" applyFont="1" applyFill="1" applyBorder="1" applyAlignment="1" applyProtection="1"/>
    <xf numFmtId="0" fontId="14" fillId="14" borderId="20" xfId="0" applyFont="1" applyFill="1" applyBorder="1" applyAlignment="1" applyProtection="1"/>
    <xf numFmtId="0" fontId="0" fillId="14" borderId="21" xfId="0" applyFill="1" applyBorder="1" applyAlignment="1" applyProtection="1"/>
    <xf numFmtId="0" fontId="0" fillId="14" borderId="0" xfId="0" applyFill="1" applyBorder="1" applyAlignment="1" applyProtection="1"/>
    <xf numFmtId="0" fontId="14" fillId="14" borderId="0" xfId="0" applyFont="1" applyFill="1" applyBorder="1" applyAlignment="1" applyProtection="1"/>
    <xf numFmtId="0" fontId="14" fillId="14" borderId="22" xfId="0" applyFont="1" applyFill="1" applyBorder="1" applyAlignment="1" applyProtection="1"/>
    <xf numFmtId="0" fontId="0" fillId="14" borderId="23" xfId="0" applyFill="1" applyBorder="1" applyAlignment="1" applyProtection="1"/>
    <xf numFmtId="0" fontId="0" fillId="14" borderId="24" xfId="0" applyFill="1" applyBorder="1" applyAlignment="1" applyProtection="1"/>
    <xf numFmtId="0" fontId="14" fillId="14" borderId="24" xfId="0" applyFont="1" applyFill="1" applyBorder="1" applyAlignment="1" applyProtection="1"/>
    <xf numFmtId="0" fontId="14" fillId="14" borderId="25" xfId="0" applyFont="1" applyFill="1" applyBorder="1" applyAlignment="1" applyProtection="1"/>
    <xf numFmtId="0" fontId="0" fillId="9" borderId="18" xfId="0" applyFill="1" applyBorder="1" applyAlignment="1" applyProtection="1"/>
    <xf numFmtId="0" fontId="0" fillId="9" borderId="19" xfId="0" applyFill="1" applyBorder="1" applyAlignment="1" applyProtection="1"/>
    <xf numFmtId="0" fontId="14" fillId="9" borderId="19" xfId="0" applyFont="1" applyFill="1" applyBorder="1" applyAlignment="1" applyProtection="1"/>
    <xf numFmtId="0" fontId="14" fillId="9" borderId="20" xfId="0" applyFont="1" applyFill="1" applyBorder="1" applyAlignment="1" applyProtection="1"/>
    <xf numFmtId="0" fontId="0" fillId="9" borderId="21" xfId="0" applyFill="1" applyBorder="1" applyAlignment="1" applyProtection="1"/>
    <xf numFmtId="0" fontId="0" fillId="9" borderId="0" xfId="0" applyFill="1" applyBorder="1" applyAlignment="1" applyProtection="1"/>
    <xf numFmtId="0" fontId="14" fillId="9" borderId="0" xfId="0" applyFont="1" applyFill="1" applyBorder="1" applyAlignment="1" applyProtection="1"/>
    <xf numFmtId="0" fontId="14" fillId="9" borderId="22" xfId="0" applyFont="1" applyFill="1" applyBorder="1" applyAlignment="1" applyProtection="1"/>
    <xf numFmtId="0" fontId="0" fillId="9" borderId="23" xfId="0" applyFill="1" applyBorder="1" applyAlignment="1" applyProtection="1"/>
    <xf numFmtId="0" fontId="0" fillId="9" borderId="24" xfId="0" applyFill="1" applyBorder="1" applyAlignment="1" applyProtection="1"/>
    <xf numFmtId="0" fontId="14" fillId="9" borderId="24" xfId="0" applyFont="1" applyFill="1" applyBorder="1" applyAlignment="1" applyProtection="1"/>
    <xf numFmtId="0" fontId="14" fillId="9" borderId="25" xfId="0" applyFont="1" applyFill="1" applyBorder="1" applyAlignment="1" applyProtection="1"/>
    <xf numFmtId="0" fontId="0" fillId="11" borderId="18" xfId="0" applyFill="1" applyBorder="1" applyAlignment="1" applyProtection="1"/>
    <xf numFmtId="0" fontId="0" fillId="11" borderId="21" xfId="0" applyFill="1" applyBorder="1" applyAlignment="1" applyProtection="1"/>
    <xf numFmtId="0" fontId="0" fillId="11" borderId="23" xfId="0" applyFill="1" applyBorder="1" applyAlignment="1" applyProtection="1"/>
    <xf numFmtId="0" fontId="48" fillId="13" borderId="7" xfId="0" applyNumberFormat="1" applyFont="1" applyFill="1" applyBorder="1" applyAlignment="1" applyProtection="1">
      <alignment horizontal="right" vertical="center"/>
    </xf>
    <xf numFmtId="0" fontId="48" fillId="0" borderId="7" xfId="0" applyNumberFormat="1" applyFont="1" applyFill="1" applyBorder="1" applyAlignment="1" applyProtection="1">
      <alignment horizontal="right" vertical="center"/>
    </xf>
    <xf numFmtId="0" fontId="0"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37"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39"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19" fillId="2" borderId="0" xfId="0" applyFont="1" applyFill="1" applyBorder="1" applyAlignment="1" applyProtection="1">
      <alignment vertical="center" wrapText="1"/>
    </xf>
    <xf numFmtId="0" fontId="0" fillId="2" borderId="0" xfId="0" applyFont="1" applyFill="1" applyBorder="1" applyAlignment="1" applyProtection="1">
      <alignment vertical="center"/>
      <protection locked="0"/>
    </xf>
    <xf numFmtId="0" fontId="0" fillId="11" borderId="28" xfId="0" applyFill="1" applyBorder="1" applyAlignment="1" applyProtection="1"/>
    <xf numFmtId="0" fontId="0" fillId="11" borderId="6" xfId="0" applyFill="1" applyBorder="1" applyAlignment="1" applyProtection="1"/>
    <xf numFmtId="0" fontId="0" fillId="11" borderId="29" xfId="0" applyFill="1" applyBorder="1" applyAlignment="1" applyProtection="1"/>
    <xf numFmtId="0" fontId="0" fillId="0" borderId="0" xfId="0" applyAlignment="1" applyProtection="1">
      <alignment horizontal="right"/>
    </xf>
    <xf numFmtId="0" fontId="51" fillId="2" borderId="0" xfId="0" applyFont="1" applyFill="1" applyBorder="1" applyAlignment="1" applyProtection="1">
      <alignment vertical="center"/>
    </xf>
    <xf numFmtId="0" fontId="52" fillId="2" borderId="0" xfId="0" applyFont="1" applyFill="1" applyBorder="1" applyAlignment="1" applyProtection="1">
      <alignment vertical="center"/>
    </xf>
    <xf numFmtId="0" fontId="53" fillId="2" borderId="0" xfId="0" applyFont="1" applyFill="1" applyBorder="1" applyAlignment="1" applyProtection="1">
      <alignment vertical="center"/>
    </xf>
    <xf numFmtId="0" fontId="52" fillId="2" borderId="0" xfId="0" applyFont="1" applyFill="1" applyBorder="1" applyAlignment="1" applyProtection="1">
      <alignment horizontal="center" vertical="center"/>
    </xf>
    <xf numFmtId="0" fontId="54" fillId="2" borderId="0" xfId="0" applyFont="1" applyFill="1" applyBorder="1" applyAlignment="1" applyProtection="1">
      <alignment horizontal="center" vertical="center"/>
    </xf>
    <xf numFmtId="0" fontId="56" fillId="2" borderId="0" xfId="0" applyFont="1" applyFill="1" applyBorder="1" applyAlignment="1" applyProtection="1">
      <alignment vertical="center"/>
    </xf>
    <xf numFmtId="0" fontId="55" fillId="2" borderId="0" xfId="0" applyFont="1" applyFill="1" applyBorder="1" applyAlignment="1" applyProtection="1">
      <alignment vertical="center"/>
    </xf>
    <xf numFmtId="0" fontId="57" fillId="2" borderId="0" xfId="0" applyFont="1" applyFill="1" applyBorder="1" applyAlignment="1" applyProtection="1">
      <alignment vertical="center"/>
    </xf>
    <xf numFmtId="0" fontId="30" fillId="0" borderId="0" xfId="0" applyFont="1" applyFill="1" applyBorder="1" applyAlignment="1" applyProtection="1">
      <alignment vertical="center"/>
    </xf>
    <xf numFmtId="0" fontId="58" fillId="15" borderId="0" xfId="0" applyFont="1" applyFill="1" applyBorder="1" applyAlignment="1" applyProtection="1">
      <alignment vertical="center"/>
    </xf>
    <xf numFmtId="0" fontId="35" fillId="15" borderId="0" xfId="0" applyFont="1" applyFill="1" applyBorder="1" applyAlignment="1" applyProtection="1">
      <alignment vertical="center"/>
    </xf>
    <xf numFmtId="0" fontId="59" fillId="15" borderId="0" xfId="0" applyFont="1" applyFill="1" applyBorder="1" applyAlignment="1" applyProtection="1">
      <alignment vertical="center"/>
    </xf>
    <xf numFmtId="0" fontId="60" fillId="4" borderId="0" xfId="0" applyFont="1" applyFill="1" applyBorder="1" applyAlignment="1" applyProtection="1">
      <alignment vertical="center"/>
    </xf>
    <xf numFmtId="0" fontId="23" fillId="2" borderId="11" xfId="0" applyFont="1" applyFill="1" applyBorder="1" applyAlignment="1" applyProtection="1">
      <alignment horizontal="left" vertical="center"/>
      <protection locked="0"/>
    </xf>
    <xf numFmtId="0" fontId="20" fillId="2" borderId="11" xfId="0" applyFont="1" applyFill="1" applyBorder="1" applyAlignment="1" applyProtection="1">
      <alignment vertical="center"/>
      <protection locked="0"/>
    </xf>
    <xf numFmtId="166" fontId="20" fillId="2" borderId="11" xfId="0" applyNumberFormat="1" applyFont="1" applyFill="1" applyBorder="1" applyAlignment="1" applyProtection="1">
      <alignment vertical="center"/>
      <protection locked="0"/>
    </xf>
    <xf numFmtId="0" fontId="0" fillId="2" borderId="11" xfId="0" applyFont="1" applyFill="1" applyBorder="1" applyAlignment="1" applyProtection="1">
      <alignment vertical="center"/>
      <protection locked="0"/>
    </xf>
    <xf numFmtId="0" fontId="58" fillId="4" borderId="0" xfId="0" applyFont="1" applyFill="1" applyBorder="1" applyAlignment="1" applyProtection="1">
      <alignment vertical="center"/>
    </xf>
    <xf numFmtId="0" fontId="35" fillId="4" borderId="0" xfId="0" applyFont="1" applyFill="1" applyBorder="1" applyAlignment="1" applyProtection="1">
      <alignment vertical="center"/>
    </xf>
    <xf numFmtId="0" fontId="59" fillId="4" borderId="0" xfId="0" applyFont="1" applyFill="1" applyBorder="1" applyAlignment="1" applyProtection="1">
      <alignment vertical="center"/>
    </xf>
    <xf numFmtId="0" fontId="61" fillId="4" borderId="0" xfId="0" applyFont="1" applyFill="1" applyBorder="1" applyAlignment="1" applyProtection="1">
      <alignment horizontal="right" vertical="center"/>
    </xf>
    <xf numFmtId="0" fontId="62" fillId="4" borderId="0" xfId="0" applyNumberFormat="1" applyFont="1" applyFill="1" applyBorder="1" applyAlignment="1" applyProtection="1">
      <alignment vertical="center"/>
    </xf>
    <xf numFmtId="0" fontId="0" fillId="0" borderId="0" xfId="0" applyAlignment="1">
      <alignment horizontal="left" vertical="center" indent="1"/>
    </xf>
    <xf numFmtId="0" fontId="0" fillId="0" borderId="0" xfId="0" applyAlignment="1" applyProtection="1">
      <alignment horizontal="left" vertical="center" indent="1"/>
    </xf>
    <xf numFmtId="0" fontId="12" fillId="4" borderId="0" xfId="0" applyFont="1" applyFill="1" applyBorder="1" applyProtection="1"/>
    <xf numFmtId="0" fontId="13" fillId="4" borderId="0" xfId="0" applyFont="1" applyFill="1" applyBorder="1" applyProtection="1"/>
    <xf numFmtId="0" fontId="6" fillId="4" borderId="0" xfId="0" applyFont="1" applyFill="1" applyBorder="1" applyAlignment="1" applyProtection="1">
      <alignment horizontal="center"/>
    </xf>
    <xf numFmtId="0" fontId="8" fillId="4" borderId="0" xfId="0" applyFont="1" applyFill="1" applyBorder="1" applyAlignment="1" applyProtection="1">
      <alignment horizontal="left" vertical="top"/>
    </xf>
    <xf numFmtId="49" fontId="13" fillId="4" borderId="0" xfId="0" applyNumberFormat="1" applyFont="1" applyFill="1" applyBorder="1" applyProtection="1"/>
    <xf numFmtId="0" fontId="5" fillId="4" borderId="0" xfId="0" applyFont="1" applyFill="1" applyBorder="1" applyAlignment="1" applyProtection="1">
      <alignment horizontal="center" vertical="center"/>
    </xf>
    <xf numFmtId="49" fontId="15" fillId="4" borderId="0" xfId="0" quotePrefix="1" applyNumberFormat="1" applyFont="1" applyFill="1" applyBorder="1" applyAlignment="1" applyProtection="1">
      <alignment horizontal="center" vertical="center"/>
    </xf>
    <xf numFmtId="49" fontId="3" fillId="4" borderId="0" xfId="0" applyNumberFormat="1" applyFont="1" applyFill="1" applyBorder="1" applyAlignment="1" applyProtection="1">
      <alignment horizontal="left" vertical="top"/>
    </xf>
    <xf numFmtId="0" fontId="22" fillId="0" borderId="0" xfId="0" applyFont="1" applyProtection="1"/>
    <xf numFmtId="0" fontId="63" fillId="0" borderId="0" xfId="0" applyFont="1" applyProtection="1"/>
    <xf numFmtId="0" fontId="22" fillId="0" borderId="0" xfId="0" applyFont="1" applyFill="1" applyBorder="1" applyProtection="1"/>
    <xf numFmtId="0" fontId="64" fillId="0" borderId="0" xfId="3" applyFont="1"/>
    <xf numFmtId="0" fontId="2" fillId="0" borderId="0" xfId="3" applyAlignment="1">
      <alignment horizontal="center"/>
    </xf>
    <xf numFmtId="0" fontId="2" fillId="0" borderId="0" xfId="3"/>
    <xf numFmtId="0" fontId="0" fillId="0" borderId="0" xfId="0" applyAlignment="1">
      <alignment horizontal="center"/>
    </xf>
    <xf numFmtId="0" fontId="11" fillId="0" borderId="0" xfId="0" applyFont="1"/>
    <xf numFmtId="0" fontId="51" fillId="0" borderId="0" xfId="0" applyFont="1"/>
    <xf numFmtId="0" fontId="51" fillId="16" borderId="0" xfId="0" applyFont="1" applyFill="1"/>
    <xf numFmtId="0" fontId="0" fillId="16" borderId="0" xfId="0" applyFill="1"/>
    <xf numFmtId="0" fontId="0" fillId="16" borderId="0" xfId="0" applyFill="1" applyAlignment="1">
      <alignment horizontal="center"/>
    </xf>
    <xf numFmtId="0" fontId="0" fillId="8" borderId="1" xfId="0" applyFill="1" applyBorder="1" applyAlignment="1">
      <alignment horizontal="center"/>
    </xf>
    <xf numFmtId="0" fontId="19" fillId="0" borderId="0" xfId="0" applyFont="1" applyAlignment="1">
      <alignment horizontal="center"/>
    </xf>
    <xf numFmtId="0" fontId="19" fillId="0" borderId="0" xfId="0" applyFont="1"/>
    <xf numFmtId="0" fontId="19" fillId="0" borderId="1" xfId="0" applyFont="1" applyBorder="1"/>
    <xf numFmtId="0" fontId="19" fillId="0" borderId="1" xfId="0" applyFont="1" applyBorder="1" applyAlignment="1">
      <alignment horizontal="center"/>
    </xf>
    <xf numFmtId="0" fontId="19" fillId="0" borderId="1" xfId="0" applyFont="1" applyFill="1" applyBorder="1" applyAlignment="1">
      <alignment horizontal="center"/>
    </xf>
    <xf numFmtId="0" fontId="0" fillId="17" borderId="0" xfId="0" applyFill="1"/>
    <xf numFmtId="0" fontId="19" fillId="17" borderId="0" xfId="0" applyFont="1" applyFill="1"/>
    <xf numFmtId="0" fontId="10" fillId="17" borderId="30" xfId="0" applyFont="1" applyFill="1" applyBorder="1"/>
    <xf numFmtId="0" fontId="19" fillId="17" borderId="30" xfId="0" applyFont="1" applyFill="1" applyBorder="1"/>
    <xf numFmtId="0" fontId="19" fillId="17" borderId="30" xfId="0" applyFont="1" applyFill="1" applyBorder="1" applyAlignment="1">
      <alignment horizontal="center"/>
    </xf>
    <xf numFmtId="0" fontId="0" fillId="17" borderId="30" xfId="0" applyFill="1" applyBorder="1"/>
    <xf numFmtId="0" fontId="0" fillId="0" borderId="31" xfId="0" applyBorder="1"/>
    <xf numFmtId="0" fontId="0" fillId="0" borderId="31" xfId="0" applyBorder="1" applyAlignment="1">
      <alignment horizontal="center"/>
    </xf>
    <xf numFmtId="0" fontId="10" fillId="17" borderId="31" xfId="0" applyFont="1" applyFill="1" applyBorder="1"/>
    <xf numFmtId="0" fontId="0" fillId="17" borderId="31" xfId="0" applyFill="1" applyBorder="1"/>
    <xf numFmtId="0" fontId="0" fillId="17" borderId="31" xfId="0" applyFill="1" applyBorder="1" applyAlignment="1">
      <alignment horizontal="center"/>
    </xf>
    <xf numFmtId="0" fontId="0" fillId="0" borderId="31" xfId="0" applyBorder="1" applyAlignment="1">
      <alignment horizontal="left"/>
    </xf>
    <xf numFmtId="0" fontId="0" fillId="17" borderId="31" xfId="0" applyFill="1" applyBorder="1" applyAlignment="1">
      <alignment horizontal="left"/>
    </xf>
    <xf numFmtId="49" fontId="10" fillId="17" borderId="31" xfId="0" applyNumberFormat="1" applyFont="1" applyFill="1" applyBorder="1"/>
    <xf numFmtId="0" fontId="19" fillId="0" borderId="0" xfId="0" applyFont="1" applyFill="1"/>
    <xf numFmtId="0" fontId="0" fillId="0" borderId="0" xfId="0" applyFill="1"/>
    <xf numFmtId="0" fontId="19" fillId="0" borderId="31" xfId="0" applyFont="1" applyBorder="1"/>
    <xf numFmtId="0" fontId="19" fillId="17" borderId="31" xfId="0" applyFont="1" applyFill="1" applyBorder="1"/>
    <xf numFmtId="0" fontId="0" fillId="0" borderId="31" xfId="0" applyFill="1" applyBorder="1"/>
    <xf numFmtId="0" fontId="3" fillId="4" borderId="0" xfId="0" applyFont="1" applyFill="1" applyProtection="1"/>
    <xf numFmtId="0" fontId="24" fillId="4" borderId="0" xfId="0" applyFont="1" applyFill="1" applyBorder="1" applyProtection="1"/>
    <xf numFmtId="0" fontId="27" fillId="4" borderId="0" xfId="0" applyFont="1" applyFill="1" applyBorder="1" applyProtection="1"/>
    <xf numFmtId="0" fontId="12" fillId="4" borderId="0" xfId="0" applyFont="1" applyFill="1" applyProtection="1"/>
    <xf numFmtId="0" fontId="3" fillId="4" borderId="0" xfId="0" applyFont="1" applyFill="1" applyBorder="1" applyProtection="1"/>
    <xf numFmtId="0" fontId="24" fillId="4" borderId="0" xfId="0" applyFont="1" applyFill="1" applyProtection="1"/>
    <xf numFmtId="0" fontId="25" fillId="4" borderId="0" xfId="0" applyFont="1" applyFill="1" applyProtection="1"/>
    <xf numFmtId="0" fontId="27" fillId="4" borderId="0" xfId="0" applyFont="1" applyFill="1" applyProtection="1"/>
    <xf numFmtId="0" fontId="27" fillId="4" borderId="0" xfId="0" applyFont="1" applyFill="1" applyAlignment="1" applyProtection="1">
      <alignment horizontal="right"/>
    </xf>
    <xf numFmtId="0" fontId="19" fillId="0" borderId="1" xfId="0" applyFont="1" applyBorder="1" applyAlignment="1">
      <alignment horizontal="left"/>
    </xf>
    <xf numFmtId="0" fontId="0" fillId="0" borderId="0" xfId="0" applyAlignment="1">
      <alignment horizontal="left"/>
    </xf>
    <xf numFmtId="0" fontId="0" fillId="16" borderId="0" xfId="0" applyFill="1" applyAlignment="1">
      <alignment horizontal="left"/>
    </xf>
    <xf numFmtId="0" fontId="19" fillId="17" borderId="30" xfId="0" applyFont="1" applyFill="1" applyBorder="1" applyAlignment="1">
      <alignment horizontal="left"/>
    </xf>
    <xf numFmtId="165" fontId="20" fillId="4" borderId="0" xfId="0" applyNumberFormat="1" applyFont="1" applyFill="1" applyBorder="1" applyAlignment="1" applyProtection="1">
      <alignment horizontal="center" vertical="center"/>
    </xf>
    <xf numFmtId="0" fontId="24" fillId="0" borderId="0" xfId="0" applyFont="1" applyFill="1" applyProtection="1"/>
    <xf numFmtId="0" fontId="63" fillId="0" borderId="0" xfId="0" applyFont="1" applyFill="1" applyProtection="1"/>
    <xf numFmtId="0" fontId="63" fillId="0" borderId="0" xfId="0" applyFont="1" applyFill="1" applyBorder="1" applyProtection="1"/>
    <xf numFmtId="0" fontId="24" fillId="0" borderId="0" xfId="0" applyFont="1" applyBorder="1" applyProtection="1"/>
    <xf numFmtId="0" fontId="22" fillId="0" borderId="0" xfId="0" applyFont="1" applyBorder="1" applyProtection="1"/>
    <xf numFmtId="0" fontId="63" fillId="0" borderId="0" xfId="0" applyFont="1" applyFill="1" applyBorder="1" applyAlignment="1" applyProtection="1">
      <alignment horizontal="center"/>
    </xf>
    <xf numFmtId="0" fontId="3" fillId="0" borderId="0" xfId="0" applyFont="1" applyBorder="1" applyProtection="1"/>
    <xf numFmtId="0" fontId="27" fillId="0" borderId="0" xfId="0" applyFont="1" applyBorder="1" applyProtection="1"/>
    <xf numFmtId="0" fontId="63" fillId="0" borderId="0" xfId="0" applyFont="1" applyBorder="1" applyProtection="1"/>
    <xf numFmtId="0" fontId="63" fillId="0" borderId="0" xfId="0" applyFont="1" applyBorder="1" applyAlignment="1" applyProtection="1">
      <alignment horizontal="center"/>
    </xf>
    <xf numFmtId="0" fontId="63" fillId="0" borderId="52" xfId="0" applyFont="1" applyFill="1" applyBorder="1" applyAlignment="1" applyProtection="1">
      <alignment horizontal="right"/>
    </xf>
    <xf numFmtId="0" fontId="63" fillId="9" borderId="53" xfId="0" applyFont="1" applyFill="1" applyBorder="1" applyProtection="1"/>
    <xf numFmtId="0" fontId="24" fillId="0" borderId="8" xfId="0" applyFont="1" applyBorder="1" applyProtection="1"/>
    <xf numFmtId="0" fontId="3" fillId="0" borderId="9" xfId="0" applyFont="1" applyBorder="1" applyProtection="1"/>
    <xf numFmtId="0" fontId="63" fillId="0" borderId="52" xfId="0" applyFont="1" applyBorder="1" applyAlignment="1" applyProtection="1">
      <alignment horizontal="center"/>
    </xf>
    <xf numFmtId="0" fontId="63" fillId="0" borderId="53" xfId="0" applyFont="1" applyBorder="1" applyAlignment="1" applyProtection="1">
      <alignment horizontal="center"/>
    </xf>
    <xf numFmtId="0" fontId="63" fillId="0" borderId="6" xfId="0" applyFont="1" applyBorder="1" applyAlignment="1" applyProtection="1">
      <alignment horizontal="center"/>
    </xf>
    <xf numFmtId="0" fontId="63" fillId="0" borderId="9" xfId="0" applyFont="1" applyBorder="1" applyAlignment="1" applyProtection="1">
      <alignment horizontal="center"/>
    </xf>
    <xf numFmtId="0" fontId="24" fillId="0" borderId="15" xfId="0" applyFont="1" applyFill="1" applyBorder="1" applyProtection="1"/>
    <xf numFmtId="0" fontId="3" fillId="0" borderId="16" xfId="0" applyFont="1" applyBorder="1" applyProtection="1"/>
    <xf numFmtId="0" fontId="63" fillId="0" borderId="16" xfId="0" applyFont="1" applyFill="1" applyBorder="1" applyAlignment="1" applyProtection="1">
      <alignment horizontal="right"/>
    </xf>
    <xf numFmtId="0" fontId="63" fillId="9" borderId="17" xfId="0" applyFont="1" applyFill="1" applyBorder="1" applyProtection="1"/>
    <xf numFmtId="0" fontId="12" fillId="9" borderId="51" xfId="0" applyFont="1" applyFill="1" applyBorder="1" applyProtection="1"/>
    <xf numFmtId="0" fontId="12" fillId="9" borderId="50" xfId="0" applyFont="1" applyFill="1" applyBorder="1" applyProtection="1"/>
    <xf numFmtId="0" fontId="12" fillId="0" borderId="49" xfId="0" applyFont="1" applyBorder="1" applyAlignment="1" applyProtection="1">
      <alignment horizontal="center"/>
    </xf>
    <xf numFmtId="0" fontId="12" fillId="0" borderId="51" xfId="0" applyFont="1" applyBorder="1" applyAlignment="1" applyProtection="1">
      <alignment horizontal="center"/>
    </xf>
    <xf numFmtId="0" fontId="63" fillId="0" borderId="54" xfId="0" applyFont="1" applyFill="1" applyBorder="1" applyAlignment="1" applyProtection="1">
      <alignment horizontal="right"/>
    </xf>
    <xf numFmtId="0" fontId="63" fillId="9" borderId="55" xfId="0" applyFont="1" applyFill="1" applyBorder="1" applyProtection="1"/>
    <xf numFmtId="0" fontId="0" fillId="0" borderId="0" xfId="0" applyNumberFormat="1"/>
    <xf numFmtId="49" fontId="0" fillId="0" borderId="0" xfId="0" applyNumberFormat="1"/>
    <xf numFmtId="167" fontId="0" fillId="0" borderId="0" xfId="0" applyNumberFormat="1"/>
    <xf numFmtId="0" fontId="65" fillId="0" borderId="0" xfId="3" applyFont="1" applyAlignment="1">
      <alignment wrapText="1"/>
    </xf>
    <xf numFmtId="0" fontId="66" fillId="18" borderId="0" xfId="0" applyFont="1" applyFill="1" applyAlignment="1">
      <alignment wrapText="1"/>
    </xf>
    <xf numFmtId="0" fontId="66" fillId="18" borderId="0" xfId="0" applyFont="1" applyFill="1" applyAlignment="1">
      <alignment horizontal="center" wrapText="1"/>
    </xf>
    <xf numFmtId="49" fontId="0" fillId="0" borderId="0" xfId="0" applyNumberFormat="1" applyAlignment="1">
      <alignment horizontal="center"/>
    </xf>
    <xf numFmtId="0" fontId="10" fillId="3" borderId="44" xfId="0" applyFont="1" applyFill="1" applyBorder="1" applyAlignment="1" applyProtection="1">
      <alignment horizontal="left" vertical="center"/>
    </xf>
    <xf numFmtId="0" fontId="10" fillId="3" borderId="45" xfId="0" applyFont="1" applyFill="1" applyBorder="1" applyAlignment="1" applyProtection="1">
      <alignment horizontal="left" vertical="center"/>
    </xf>
    <xf numFmtId="0" fontId="0" fillId="3" borderId="45" xfId="0" applyFont="1" applyFill="1" applyBorder="1" applyProtection="1"/>
    <xf numFmtId="0" fontId="67" fillId="3" borderId="45" xfId="0" applyFont="1" applyFill="1" applyBorder="1" applyProtection="1"/>
    <xf numFmtId="0" fontId="68" fillId="3" borderId="45" xfId="0" applyFont="1" applyFill="1" applyBorder="1" applyProtection="1"/>
    <xf numFmtId="0" fontId="68" fillId="3" borderId="46" xfId="0" applyFont="1" applyFill="1" applyBorder="1" applyProtection="1"/>
    <xf numFmtId="0" fontId="0" fillId="4" borderId="0" xfId="0" applyFont="1" applyFill="1" applyProtection="1"/>
    <xf numFmtId="0" fontId="71" fillId="4" borderId="0" xfId="0" applyFont="1" applyFill="1" applyBorder="1" applyAlignment="1" applyProtection="1">
      <alignment horizontal="center" vertical="center"/>
    </xf>
    <xf numFmtId="0" fontId="71" fillId="4" borderId="0" xfId="0" applyFont="1" applyFill="1" applyBorder="1" applyAlignment="1" applyProtection="1">
      <alignment vertical="center"/>
    </xf>
    <xf numFmtId="0" fontId="70" fillId="4" borderId="0" xfId="0" applyFont="1" applyFill="1" applyProtection="1"/>
    <xf numFmtId="0" fontId="71" fillId="4" borderId="0" xfId="0" applyFont="1" applyFill="1" applyBorder="1" applyProtection="1"/>
    <xf numFmtId="0" fontId="76" fillId="4" borderId="0" xfId="0" applyFont="1" applyFill="1" applyBorder="1" applyProtection="1"/>
    <xf numFmtId="0" fontId="71" fillId="4" borderId="0" xfId="0" quotePrefix="1" applyFont="1" applyFill="1" applyBorder="1" applyAlignment="1" applyProtection="1">
      <alignment horizontal="center"/>
    </xf>
    <xf numFmtId="0" fontId="71" fillId="4" borderId="0" xfId="0" applyFont="1" applyFill="1" applyBorder="1" applyAlignment="1" applyProtection="1">
      <alignment horizontal="left"/>
    </xf>
    <xf numFmtId="0" fontId="71" fillId="4" borderId="0" xfId="0" applyFont="1" applyFill="1" applyBorder="1" applyAlignment="1" applyProtection="1">
      <alignment horizontal="center"/>
    </xf>
    <xf numFmtId="0" fontId="0" fillId="4" borderId="0" xfId="0" applyFont="1" applyFill="1" applyBorder="1" applyAlignment="1" applyProtection="1">
      <alignment horizontal="left" vertical="top" wrapText="1"/>
    </xf>
    <xf numFmtId="0" fontId="0" fillId="4" borderId="0" xfId="0" applyFont="1" applyFill="1" applyBorder="1" applyAlignment="1" applyProtection="1">
      <alignment horizontal="left" vertical="top"/>
    </xf>
    <xf numFmtId="0" fontId="0" fillId="4" borderId="0" xfId="0" applyFont="1" applyFill="1" applyBorder="1" applyAlignment="1" applyProtection="1">
      <alignment horizontal="center"/>
    </xf>
    <xf numFmtId="0" fontId="10" fillId="4" borderId="0" xfId="0" applyFont="1" applyFill="1" applyBorder="1" applyAlignment="1" applyProtection="1">
      <alignment horizontal="center" vertical="center"/>
    </xf>
    <xf numFmtId="0" fontId="0" fillId="4" borderId="0" xfId="0" applyFont="1" applyFill="1" applyBorder="1" applyProtection="1"/>
    <xf numFmtId="0" fontId="70" fillId="4" borderId="0" xfId="0" applyFont="1" applyFill="1" applyBorder="1" applyProtection="1"/>
    <xf numFmtId="0" fontId="78" fillId="4" borderId="0" xfId="0" applyFont="1" applyFill="1" applyBorder="1" applyProtection="1"/>
    <xf numFmtId="0" fontId="70" fillId="4" borderId="0" xfId="0" quotePrefix="1" applyFont="1" applyFill="1" applyBorder="1" applyProtection="1"/>
    <xf numFmtId="0" fontId="70" fillId="4" borderId="0" xfId="0" quotePrefix="1" applyFont="1" applyFill="1" applyBorder="1" applyAlignment="1" applyProtection="1">
      <alignment horizontal="center"/>
    </xf>
    <xf numFmtId="49" fontId="70" fillId="4" borderId="0" xfId="0" applyNumberFormat="1" applyFont="1" applyFill="1" applyBorder="1" applyAlignment="1" applyProtection="1">
      <alignment horizontal="left" vertical="top" wrapText="1"/>
    </xf>
    <xf numFmtId="49" fontId="70" fillId="4" borderId="0" xfId="0" applyNumberFormat="1" applyFont="1" applyFill="1" applyBorder="1" applyAlignment="1" applyProtection="1">
      <alignment horizontal="left" vertical="top"/>
    </xf>
    <xf numFmtId="165" fontId="70" fillId="4" borderId="0" xfId="0" quotePrefix="1" applyNumberFormat="1" applyFont="1" applyFill="1" applyBorder="1" applyAlignment="1" applyProtection="1">
      <alignment horizontal="center" vertical="center"/>
    </xf>
    <xf numFmtId="165" fontId="70" fillId="4" borderId="0" xfId="0" applyNumberFormat="1" applyFont="1" applyFill="1" applyBorder="1" applyAlignment="1" applyProtection="1">
      <alignment horizontal="center" vertical="center"/>
    </xf>
    <xf numFmtId="49" fontId="71" fillId="4" borderId="0" xfId="0" quotePrefix="1" applyNumberFormat="1" applyFont="1" applyFill="1" applyBorder="1" applyProtection="1"/>
    <xf numFmtId="49" fontId="71" fillId="4" borderId="0" xfId="0" applyNumberFormat="1" applyFont="1" applyFill="1" applyBorder="1" applyProtection="1"/>
    <xf numFmtId="49" fontId="71" fillId="4" borderId="0" xfId="0" quotePrefix="1" applyNumberFormat="1" applyFont="1" applyFill="1" applyBorder="1" applyAlignment="1" applyProtection="1">
      <alignment horizontal="center"/>
    </xf>
    <xf numFmtId="49" fontId="76" fillId="4" borderId="0" xfId="0" applyNumberFormat="1" applyFont="1" applyFill="1" applyBorder="1" applyProtection="1"/>
    <xf numFmtId="164" fontId="76" fillId="4" borderId="0" xfId="0" applyNumberFormat="1" applyFont="1" applyFill="1" applyBorder="1" applyAlignment="1" applyProtection="1">
      <alignment horizontal="center" vertical="center"/>
    </xf>
    <xf numFmtId="49" fontId="76" fillId="4" borderId="0" xfId="0" quotePrefix="1" applyNumberFormat="1" applyFont="1" applyFill="1" applyBorder="1" applyAlignment="1" applyProtection="1">
      <alignment horizontal="center" vertical="center"/>
    </xf>
    <xf numFmtId="49" fontId="0" fillId="4" borderId="0" xfId="0" applyNumberFormat="1" applyFont="1" applyFill="1" applyBorder="1" applyProtection="1"/>
    <xf numFmtId="49" fontId="0" fillId="4" borderId="0" xfId="0" applyNumberFormat="1" applyFont="1" applyFill="1" applyBorder="1" applyAlignment="1" applyProtection="1">
      <alignment horizontal="left" vertical="top" wrapText="1"/>
    </xf>
    <xf numFmtId="49" fontId="0" fillId="4" borderId="0" xfId="0" applyNumberFormat="1" applyFont="1" applyFill="1" applyBorder="1" applyAlignment="1" applyProtection="1">
      <alignment horizontal="left" vertical="top"/>
    </xf>
    <xf numFmtId="0" fontId="0" fillId="0" borderId="0" xfId="0" applyFont="1" applyProtection="1"/>
    <xf numFmtId="0" fontId="3" fillId="0" borderId="0" xfId="0" applyFont="1" applyFill="1" applyProtection="1"/>
    <xf numFmtId="0" fontId="22" fillId="0" borderId="0" xfId="0" applyFont="1" applyFill="1" applyProtection="1"/>
    <xf numFmtId="0" fontId="73" fillId="4" borderId="0" xfId="0" applyFont="1" applyFill="1" applyBorder="1" applyProtection="1">
      <protection hidden="1"/>
    </xf>
    <xf numFmtId="0" fontId="73" fillId="4" borderId="56" xfId="0" applyFont="1" applyFill="1" applyBorder="1" applyProtection="1">
      <protection hidden="1"/>
    </xf>
    <xf numFmtId="0" fontId="0" fillId="0" borderId="56" xfId="0" applyBorder="1" applyProtection="1">
      <protection hidden="1"/>
    </xf>
    <xf numFmtId="0" fontId="0" fillId="9" borderId="0" xfId="0" applyFill="1" applyBorder="1" applyProtection="1"/>
    <xf numFmtId="49" fontId="14" fillId="0" borderId="61" xfId="0" applyNumberFormat="1" applyFont="1" applyBorder="1" applyAlignment="1" applyProtection="1">
      <alignment horizontal="left" vertical="center" wrapText="1"/>
      <protection locked="0"/>
    </xf>
    <xf numFmtId="49" fontId="14" fillId="0" borderId="63" xfId="0" applyNumberFormat="1" applyFont="1" applyBorder="1" applyAlignment="1" applyProtection="1">
      <alignment horizontal="left" vertical="center" wrapText="1"/>
      <protection locked="0"/>
    </xf>
    <xf numFmtId="0" fontId="0" fillId="4" borderId="0" xfId="0" applyFill="1" applyBorder="1" applyProtection="1">
      <protection hidden="1"/>
    </xf>
    <xf numFmtId="49" fontId="14" fillId="0" borderId="65" xfId="0" applyNumberFormat="1" applyFont="1" applyBorder="1" applyAlignment="1" applyProtection="1">
      <alignment horizontal="left" vertical="center" wrapText="1"/>
      <protection locked="0"/>
    </xf>
    <xf numFmtId="0" fontId="0" fillId="4" borderId="56" xfId="0" applyFill="1" applyBorder="1" applyProtection="1">
      <protection hidden="1"/>
    </xf>
    <xf numFmtId="0" fontId="0" fillId="4" borderId="68" xfId="0" applyFill="1" applyBorder="1" applyProtection="1">
      <protection hidden="1"/>
    </xf>
    <xf numFmtId="0" fontId="0" fillId="9" borderId="0" xfId="0" applyFill="1" applyBorder="1" applyAlignment="1" applyProtection="1">
      <alignment vertical="center"/>
    </xf>
    <xf numFmtId="0" fontId="73" fillId="4" borderId="0" xfId="0" applyFont="1" applyFill="1" applyBorder="1" applyAlignment="1" applyProtection="1">
      <alignment vertical="center"/>
      <protection hidden="1"/>
    </xf>
    <xf numFmtId="0" fontId="73" fillId="4" borderId="56" xfId="0" applyFont="1" applyFill="1" applyBorder="1" applyAlignment="1" applyProtection="1">
      <alignment vertical="center"/>
      <protection hidden="1"/>
    </xf>
    <xf numFmtId="0" fontId="0" fillId="0" borderId="56" xfId="0" applyBorder="1" applyAlignment="1" applyProtection="1">
      <alignment vertical="center"/>
      <protection hidden="1"/>
    </xf>
    <xf numFmtId="49" fontId="83" fillId="9" borderId="0" xfId="0" applyNumberFormat="1" applyFont="1" applyFill="1" applyBorder="1" applyAlignment="1" applyProtection="1"/>
    <xf numFmtId="49" fontId="83" fillId="9" borderId="0" xfId="0" applyNumberFormat="1" applyFont="1" applyFill="1" applyBorder="1" applyAlignment="1" applyProtection="1">
      <alignment vertical="center"/>
    </xf>
    <xf numFmtId="49" fontId="84" fillId="9" borderId="0" xfId="0" applyNumberFormat="1" applyFont="1" applyFill="1" applyBorder="1" applyAlignment="1" applyProtection="1">
      <alignment vertical="center"/>
    </xf>
    <xf numFmtId="0" fontId="0" fillId="0" borderId="56" xfId="0" applyBorder="1" applyProtection="1"/>
    <xf numFmtId="49" fontId="85" fillId="9" borderId="0" xfId="0" applyNumberFormat="1" applyFont="1" applyFill="1" applyBorder="1" applyAlignment="1" applyProtection="1"/>
    <xf numFmtId="49" fontId="85" fillId="4" borderId="0" xfId="0" applyNumberFormat="1" applyFont="1" applyFill="1" applyBorder="1" applyAlignment="1" applyProtection="1"/>
    <xf numFmtId="49" fontId="4" fillId="9" borderId="0" xfId="0" applyNumberFormat="1" applyFont="1" applyFill="1" applyBorder="1" applyAlignment="1" applyProtection="1">
      <alignment wrapText="1"/>
    </xf>
    <xf numFmtId="0" fontId="88" fillId="9" borderId="0" xfId="0" applyFont="1" applyFill="1" applyBorder="1" applyAlignment="1" applyProtection="1">
      <alignment horizontal="right" vertical="center"/>
    </xf>
    <xf numFmtId="49" fontId="85" fillId="9" borderId="0" xfId="0" applyNumberFormat="1" applyFont="1" applyFill="1" applyBorder="1" applyAlignment="1" applyProtection="1">
      <alignment horizontal="center" vertical="center"/>
    </xf>
    <xf numFmtId="0" fontId="0" fillId="0" borderId="56" xfId="0" applyBorder="1" applyAlignment="1" applyProtection="1">
      <alignment vertical="center"/>
    </xf>
    <xf numFmtId="0" fontId="4" fillId="9" borderId="0" xfId="0" applyFont="1" applyFill="1" applyBorder="1" applyAlignment="1" applyProtection="1">
      <alignment vertical="center"/>
    </xf>
    <xf numFmtId="0" fontId="73" fillId="4" borderId="56" xfId="0" applyFont="1" applyFill="1" applyBorder="1" applyAlignment="1" applyProtection="1">
      <alignment vertical="center"/>
    </xf>
    <xf numFmtId="0" fontId="89" fillId="9" borderId="0" xfId="0" applyFont="1" applyFill="1" applyBorder="1" applyAlignment="1" applyProtection="1">
      <alignment vertical="center" wrapText="1"/>
    </xf>
    <xf numFmtId="0" fontId="0" fillId="9" borderId="0" xfId="0" applyFill="1" applyBorder="1" applyAlignment="1" applyProtection="1">
      <alignment horizontal="center" vertical="center"/>
    </xf>
    <xf numFmtId="0" fontId="0" fillId="9" borderId="57" xfId="0" applyFill="1" applyBorder="1" applyAlignment="1" applyProtection="1">
      <alignment vertical="center"/>
    </xf>
    <xf numFmtId="0" fontId="90" fillId="9" borderId="0" xfId="0" applyFont="1" applyFill="1" applyBorder="1" applyAlignment="1" applyProtection="1">
      <alignment horizontal="center" wrapText="1"/>
    </xf>
    <xf numFmtId="0" fontId="90" fillId="9" borderId="0" xfId="0" applyFont="1" applyFill="1" applyBorder="1" applyAlignment="1" applyProtection="1"/>
    <xf numFmtId="0" fontId="73" fillId="4" borderId="56" xfId="0" applyFont="1" applyFill="1" applyBorder="1" applyProtection="1"/>
    <xf numFmtId="0" fontId="91" fillId="19" borderId="58" xfId="0" applyFont="1" applyFill="1" applyBorder="1" applyAlignment="1" applyProtection="1">
      <alignment horizontal="center" vertical="center" wrapText="1"/>
    </xf>
    <xf numFmtId="0" fontId="92" fillId="19" borderId="59" xfId="0" applyFont="1" applyFill="1" applyBorder="1" applyAlignment="1" applyProtection="1">
      <alignment horizontal="center" vertical="center" wrapText="1"/>
    </xf>
    <xf numFmtId="0" fontId="91" fillId="19" borderId="60" xfId="0" applyFont="1" applyFill="1" applyBorder="1" applyAlignment="1" applyProtection="1">
      <alignment horizontal="center" vertical="center" wrapText="1"/>
    </xf>
    <xf numFmtId="0" fontId="18" fillId="10" borderId="0" xfId="0" applyFont="1" applyFill="1" applyProtection="1"/>
    <xf numFmtId="0" fontId="11" fillId="10" borderId="0" xfId="0" applyFont="1" applyFill="1" applyProtection="1"/>
    <xf numFmtId="0" fontId="8" fillId="10" borderId="0" xfId="0" applyFont="1" applyFill="1" applyProtection="1"/>
    <xf numFmtId="0" fontId="0" fillId="10" borderId="0" xfId="0" applyFont="1" applyFill="1" applyProtection="1"/>
    <xf numFmtId="0" fontId="3" fillId="10" borderId="0" xfId="0" applyFont="1" applyFill="1" applyProtection="1"/>
    <xf numFmtId="0" fontId="24" fillId="10" borderId="0" xfId="0" applyFont="1" applyFill="1" applyProtection="1"/>
    <xf numFmtId="0" fontId="82" fillId="10" borderId="0" xfId="0" applyFont="1" applyFill="1" applyAlignment="1" applyProtection="1">
      <alignment horizontal="center" vertical="top"/>
    </xf>
    <xf numFmtId="0" fontId="8" fillId="10" borderId="0" xfId="0" applyFont="1" applyFill="1" applyBorder="1" applyAlignment="1" applyProtection="1">
      <alignment horizontal="left" vertical="top" wrapText="1"/>
    </xf>
    <xf numFmtId="0" fontId="73" fillId="10" borderId="0" xfId="0" applyFont="1" applyFill="1" applyBorder="1" applyAlignment="1" applyProtection="1">
      <alignment horizontal="left"/>
    </xf>
    <xf numFmtId="0" fontId="70" fillId="10" borderId="0" xfId="0" applyFont="1" applyFill="1" applyBorder="1" applyAlignment="1" applyProtection="1">
      <alignment horizontal="right" vertical="top" wrapText="1"/>
    </xf>
    <xf numFmtId="0" fontId="70" fillId="10" borderId="0" xfId="0" applyFont="1" applyFill="1" applyBorder="1" applyProtection="1"/>
    <xf numFmtId="0" fontId="70" fillId="10" borderId="0" xfId="0" applyFont="1" applyFill="1" applyBorder="1" applyAlignment="1" applyProtection="1">
      <alignment horizontal="left" vertical="top"/>
    </xf>
    <xf numFmtId="0" fontId="0" fillId="10" borderId="0" xfId="0" applyFont="1" applyFill="1" applyBorder="1" applyAlignment="1" applyProtection="1">
      <alignment horizontal="left" vertical="center" wrapText="1"/>
    </xf>
    <xf numFmtId="0" fontId="3" fillId="10" borderId="0" xfId="0" applyFont="1" applyFill="1" applyBorder="1" applyProtection="1"/>
    <xf numFmtId="0" fontId="24" fillId="10" borderId="0" xfId="0" applyFont="1" applyFill="1" applyBorder="1" applyProtection="1"/>
    <xf numFmtId="0" fontId="0" fillId="10" borderId="0" xfId="0" applyFont="1" applyFill="1" applyBorder="1" applyProtection="1"/>
    <xf numFmtId="0" fontId="75" fillId="10" borderId="0" xfId="0" applyFont="1" applyFill="1" applyBorder="1" applyAlignment="1" applyProtection="1">
      <alignment horizontal="left" vertical="center"/>
    </xf>
    <xf numFmtId="0" fontId="0" fillId="10" borderId="0" xfId="0" applyFont="1" applyFill="1" applyBorder="1" applyAlignment="1" applyProtection="1">
      <alignment horizontal="left" vertical="center"/>
    </xf>
    <xf numFmtId="0" fontId="71" fillId="10" borderId="0" xfId="0" applyFont="1" applyFill="1" applyBorder="1" applyAlignment="1" applyProtection="1">
      <alignment horizontal="left"/>
    </xf>
    <xf numFmtId="49" fontId="76" fillId="10" borderId="0" xfId="0" applyNumberFormat="1" applyFont="1" applyFill="1" applyBorder="1" applyAlignment="1" applyProtection="1">
      <alignment horizontal="left" vertical="top"/>
    </xf>
    <xf numFmtId="0" fontId="70" fillId="10" borderId="0" xfId="0" applyFont="1" applyFill="1" applyProtection="1"/>
    <xf numFmtId="0" fontId="12" fillId="10" borderId="0" xfId="0" applyFont="1" applyFill="1" applyProtection="1"/>
    <xf numFmtId="0" fontId="27" fillId="10" borderId="0" xfId="0" applyFont="1" applyFill="1" applyBorder="1" applyProtection="1"/>
    <xf numFmtId="0" fontId="27" fillId="10" borderId="0" xfId="0" applyFont="1" applyFill="1" applyProtection="1"/>
    <xf numFmtId="0" fontId="69" fillId="10" borderId="0" xfId="0" applyFont="1" applyFill="1" applyBorder="1" applyProtection="1"/>
    <xf numFmtId="0" fontId="71" fillId="10" borderId="0" xfId="0" quotePrefix="1" applyFont="1" applyFill="1" applyBorder="1" applyAlignment="1" applyProtection="1">
      <alignment horizontal="center"/>
    </xf>
    <xf numFmtId="0" fontId="71" fillId="10" borderId="0" xfId="0" applyFont="1" applyFill="1" applyBorder="1" applyProtection="1"/>
    <xf numFmtId="0" fontId="70" fillId="10" borderId="0" xfId="0" applyFont="1" applyFill="1" applyBorder="1" applyAlignment="1" applyProtection="1"/>
    <xf numFmtId="0" fontId="72" fillId="10" borderId="0" xfId="0" applyFont="1" applyFill="1" applyBorder="1" applyAlignment="1" applyProtection="1">
      <alignment horizontal="left"/>
    </xf>
    <xf numFmtId="0" fontId="72" fillId="10" borderId="0" xfId="0" applyFont="1" applyFill="1" applyBorder="1" applyAlignment="1" applyProtection="1"/>
    <xf numFmtId="0" fontId="70" fillId="10" borderId="0" xfId="0" applyFont="1" applyFill="1" applyBorder="1" applyAlignment="1" applyProtection="1">
      <alignment horizontal="left"/>
    </xf>
    <xf numFmtId="0" fontId="70" fillId="10" borderId="0" xfId="0" applyFont="1" applyFill="1" applyBorder="1" applyAlignment="1" applyProtection="1">
      <alignment horizontal="center" vertical="top" wrapText="1"/>
    </xf>
    <xf numFmtId="0" fontId="69" fillId="10" borderId="0" xfId="0" applyFont="1" applyFill="1" applyBorder="1" applyAlignment="1" applyProtection="1">
      <alignment horizontal="left"/>
    </xf>
    <xf numFmtId="0" fontId="72" fillId="10" borderId="0" xfId="0" applyFont="1" applyFill="1" applyBorder="1" applyAlignment="1" applyProtection="1">
      <alignment horizontal="center" vertical="top"/>
    </xf>
    <xf numFmtId="0" fontId="70" fillId="10" borderId="0" xfId="0" applyFont="1" applyFill="1" applyBorder="1" applyAlignment="1" applyProtection="1">
      <alignment horizontal="left" vertical="center"/>
    </xf>
    <xf numFmtId="0" fontId="72" fillId="10" borderId="0" xfId="0" applyFont="1" applyFill="1" applyBorder="1" applyAlignment="1" applyProtection="1">
      <alignment horizontal="center" vertical="center"/>
    </xf>
    <xf numFmtId="0" fontId="70" fillId="10" borderId="0" xfId="0" applyFont="1" applyFill="1" applyBorder="1" applyAlignment="1" applyProtection="1">
      <alignment horizontal="right" vertical="center"/>
    </xf>
    <xf numFmtId="49" fontId="70" fillId="10" borderId="0" xfId="0" applyNumberFormat="1" applyFont="1" applyFill="1" applyBorder="1" applyAlignment="1" applyProtection="1">
      <alignment horizontal="left" vertical="top"/>
    </xf>
    <xf numFmtId="0" fontId="36" fillId="10" borderId="0" xfId="0" applyFont="1" applyFill="1" applyProtection="1"/>
    <xf numFmtId="0" fontId="75" fillId="10" borderId="0" xfId="0" applyFont="1" applyFill="1" applyBorder="1" applyAlignment="1" applyProtection="1">
      <alignment horizontal="center" vertical="center"/>
    </xf>
    <xf numFmtId="0" fontId="72" fillId="10" borderId="0" xfId="0" quotePrefix="1" applyFont="1" applyFill="1" applyBorder="1" applyAlignment="1" applyProtection="1">
      <alignment horizontal="center"/>
    </xf>
    <xf numFmtId="0" fontId="60" fillId="10" borderId="0" xfId="0" applyFont="1" applyFill="1" applyAlignment="1" applyProtection="1">
      <alignment horizontal="right"/>
    </xf>
    <xf numFmtId="0" fontId="70" fillId="10" borderId="0" xfId="0" applyNumberFormat="1" applyFont="1" applyFill="1" applyBorder="1" applyAlignment="1" applyProtection="1">
      <alignment horizontal="left" vertical="center"/>
    </xf>
    <xf numFmtId="0" fontId="0" fillId="10" borderId="0" xfId="0" applyFont="1" applyFill="1" applyBorder="1" applyAlignment="1" applyProtection="1">
      <alignment horizontal="right" vertical="center"/>
    </xf>
    <xf numFmtId="0" fontId="70" fillId="10" borderId="41" xfId="0" applyNumberFormat="1" applyFont="1" applyFill="1" applyBorder="1" applyAlignment="1" applyProtection="1">
      <alignment horizontal="left" vertical="center"/>
    </xf>
    <xf numFmtId="0" fontId="0" fillId="10" borderId="41" xfId="0" applyFont="1" applyFill="1" applyBorder="1" applyProtection="1"/>
    <xf numFmtId="0" fontId="70" fillId="10" borderId="0" xfId="0" applyFont="1" applyFill="1" applyBorder="1" applyAlignment="1" applyProtection="1">
      <alignment horizontal="left" vertical="top" wrapText="1"/>
    </xf>
    <xf numFmtId="0" fontId="70" fillId="10" borderId="0" xfId="0" applyFont="1" applyFill="1" applyBorder="1" applyAlignment="1" applyProtection="1">
      <alignment vertical="top" wrapText="1"/>
    </xf>
    <xf numFmtId="0" fontId="75" fillId="10" borderId="33" xfId="0" applyFont="1" applyFill="1" applyBorder="1" applyAlignment="1" applyProtection="1">
      <alignment horizontal="left" vertical="center"/>
    </xf>
    <xf numFmtId="0" fontId="69" fillId="10" borderId="9" xfId="0" applyFont="1" applyFill="1" applyBorder="1" applyAlignment="1" applyProtection="1">
      <alignment horizontal="left"/>
    </xf>
    <xf numFmtId="0" fontId="74" fillId="10" borderId="41" xfId="0" applyFont="1" applyFill="1" applyBorder="1" applyAlignment="1" applyProtection="1">
      <alignment horizontal="left"/>
    </xf>
    <xf numFmtId="0" fontId="73" fillId="10" borderId="41" xfId="0" applyFont="1" applyFill="1" applyBorder="1" applyAlignment="1" applyProtection="1">
      <alignment horizontal="left"/>
    </xf>
    <xf numFmtId="0" fontId="71" fillId="10" borderId="0" xfId="0" quotePrefix="1" applyFont="1" applyFill="1" applyBorder="1" applyProtection="1"/>
    <xf numFmtId="0" fontId="71" fillId="10" borderId="33" xfId="0" applyFont="1" applyFill="1" applyBorder="1" applyAlignment="1" applyProtection="1">
      <alignment vertical="top"/>
    </xf>
    <xf numFmtId="0" fontId="76" fillId="10" borderId="0" xfId="0" quotePrefix="1" applyFont="1" applyFill="1" applyBorder="1" applyProtection="1"/>
    <xf numFmtId="0" fontId="76" fillId="10" borderId="0" xfId="0" applyFont="1" applyFill="1" applyBorder="1" applyProtection="1"/>
    <xf numFmtId="0" fontId="60" fillId="10" borderId="33" xfId="0" applyFont="1" applyFill="1" applyBorder="1" applyAlignment="1" applyProtection="1">
      <alignment horizontal="right"/>
    </xf>
    <xf numFmtId="0" fontId="77" fillId="10" borderId="0" xfId="0" applyFont="1" applyFill="1" applyBorder="1" applyProtection="1"/>
    <xf numFmtId="49" fontId="79" fillId="10" borderId="0" xfId="0" applyNumberFormat="1" applyFont="1" applyFill="1" applyBorder="1" applyAlignment="1" applyProtection="1">
      <alignment horizontal="center"/>
    </xf>
    <xf numFmtId="0" fontId="78" fillId="10" borderId="0" xfId="0" applyFont="1" applyFill="1" applyProtection="1"/>
    <xf numFmtId="49" fontId="78" fillId="10" borderId="0" xfId="0" applyNumberFormat="1" applyFont="1" applyFill="1" applyBorder="1" applyProtection="1"/>
    <xf numFmtId="49" fontId="70" fillId="10" borderId="0" xfId="0" applyNumberFormat="1" applyFont="1" applyFill="1" applyBorder="1" applyProtection="1"/>
    <xf numFmtId="0" fontId="60" fillId="10" borderId="0" xfId="0" applyFont="1" applyFill="1" applyAlignment="1" applyProtection="1">
      <alignment horizontal="center"/>
    </xf>
    <xf numFmtId="0" fontId="78" fillId="10" borderId="0" xfId="0" applyNumberFormat="1" applyFont="1" applyFill="1" applyBorder="1" applyAlignment="1" applyProtection="1">
      <alignment horizontal="left"/>
    </xf>
    <xf numFmtId="0" fontId="0" fillId="10" borderId="0" xfId="0" applyFont="1" applyFill="1" applyBorder="1" applyAlignment="1" applyProtection="1">
      <alignment horizontal="left" vertical="top" wrapText="1"/>
    </xf>
    <xf numFmtId="0" fontId="81" fillId="10" borderId="0" xfId="0" applyFont="1" applyFill="1" applyProtection="1"/>
    <xf numFmtId="0" fontId="70" fillId="10" borderId="41" xfId="0" applyFont="1" applyFill="1" applyBorder="1" applyAlignment="1" applyProtection="1">
      <alignment horizontal="right" vertical="top" wrapText="1"/>
    </xf>
    <xf numFmtId="0" fontId="70" fillId="10" borderId="40" xfId="0" applyFont="1" applyFill="1" applyBorder="1" applyAlignment="1" applyProtection="1">
      <alignment horizontal="left" vertical="top" wrapText="1"/>
    </xf>
    <xf numFmtId="0" fontId="70" fillId="10" borderId="41" xfId="0" applyFont="1" applyFill="1" applyBorder="1" applyAlignment="1" applyProtection="1">
      <alignment horizontal="left" vertical="top" wrapText="1"/>
    </xf>
    <xf numFmtId="0" fontId="78" fillId="10" borderId="0" xfId="0" applyNumberFormat="1" applyFont="1" applyFill="1" applyBorder="1" applyAlignment="1" applyProtection="1">
      <alignment horizontal="left" vertical="top"/>
    </xf>
    <xf numFmtId="0" fontId="78" fillId="10" borderId="0" xfId="0" applyFont="1" applyFill="1" applyAlignment="1" applyProtection="1">
      <alignment vertical="top"/>
    </xf>
    <xf numFmtId="0" fontId="80" fillId="10" borderId="40" xfId="0" applyFont="1" applyFill="1" applyBorder="1" applyAlignment="1" applyProtection="1">
      <alignment horizontal="left" vertical="center"/>
    </xf>
    <xf numFmtId="0" fontId="80" fillId="10" borderId="41" xfId="0" applyFont="1" applyFill="1" applyBorder="1" applyAlignment="1" applyProtection="1">
      <alignment horizontal="left" vertical="center"/>
    </xf>
    <xf numFmtId="0" fontId="0" fillId="0" borderId="31" xfId="0" applyBorder="1" applyAlignment="1">
      <alignment horizontal="right"/>
    </xf>
    <xf numFmtId="0" fontId="8" fillId="4" borderId="0" xfId="0" applyFont="1" applyFill="1" applyProtection="1"/>
    <xf numFmtId="0" fontId="8" fillId="4" borderId="0" xfId="0" applyFont="1" applyFill="1" applyBorder="1" applyAlignment="1" applyProtection="1">
      <alignment horizontal="left" vertical="top" wrapText="1"/>
    </xf>
    <xf numFmtId="0" fontId="22" fillId="4" borderId="0" xfId="0" applyFont="1" applyFill="1" applyBorder="1" applyAlignment="1" applyProtection="1">
      <alignment horizontal="left"/>
    </xf>
    <xf numFmtId="0" fontId="28" fillId="4" borderId="0" xfId="0" applyFont="1" applyFill="1" applyBorder="1" applyAlignment="1" applyProtection="1">
      <alignment horizontal="center" vertical="center"/>
    </xf>
    <xf numFmtId="49" fontId="6" fillId="4" borderId="0" xfId="0" applyNumberFormat="1" applyFont="1" applyFill="1" applyBorder="1" applyAlignment="1" applyProtection="1">
      <alignment horizontal="left" vertical="top"/>
    </xf>
    <xf numFmtId="0" fontId="22" fillId="4" borderId="0" xfId="0" applyFont="1" applyFill="1" applyBorder="1" applyProtection="1"/>
    <xf numFmtId="0" fontId="25" fillId="4" borderId="0" xfId="0" applyFont="1" applyFill="1" applyAlignment="1" applyProtection="1">
      <alignment wrapText="1"/>
    </xf>
    <xf numFmtId="0" fontId="3" fillId="4" borderId="0" xfId="0" applyFont="1" applyFill="1" applyBorder="1" applyAlignment="1" applyProtection="1">
      <alignment horizontal="left" vertical="center"/>
    </xf>
    <xf numFmtId="0" fontId="3" fillId="4" borderId="0" xfId="0" applyFont="1" applyFill="1" applyAlignment="1" applyProtection="1">
      <alignment horizontal="center"/>
    </xf>
    <xf numFmtId="0" fontId="3" fillId="4" borderId="1" xfId="0" applyFont="1" applyFill="1" applyBorder="1" applyAlignment="1" applyProtection="1">
      <alignment horizontal="center"/>
    </xf>
    <xf numFmtId="0" fontId="7" fillId="4" borderId="0" xfId="0" applyFont="1" applyFill="1" applyBorder="1" applyAlignment="1" applyProtection="1">
      <alignment horizontal="center" vertical="center" wrapText="1"/>
    </xf>
    <xf numFmtId="0" fontId="12" fillId="4" borderId="0" xfId="0" applyFont="1" applyFill="1" applyAlignment="1" applyProtection="1">
      <alignment horizontal="center"/>
    </xf>
    <xf numFmtId="0" fontId="12" fillId="4" borderId="0" xfId="0" applyFont="1" applyFill="1" applyBorder="1" applyAlignment="1" applyProtection="1">
      <alignment horizontal="center"/>
    </xf>
    <xf numFmtId="0" fontId="25" fillId="4" borderId="0" xfId="0" applyFont="1" applyFill="1" applyAlignment="1" applyProtection="1">
      <alignment horizontal="center" wrapText="1"/>
    </xf>
    <xf numFmtId="0" fontId="3" fillId="4" borderId="0" xfId="0" applyFont="1" applyFill="1" applyBorder="1" applyAlignment="1" applyProtection="1">
      <alignment horizontal="center" vertical="center"/>
    </xf>
    <xf numFmtId="0" fontId="0" fillId="4" borderId="0" xfId="0" applyFont="1" applyFill="1" applyAlignment="1" applyProtection="1">
      <alignment horizontal="center"/>
    </xf>
    <xf numFmtId="0" fontId="3" fillId="4" borderId="0" xfId="0" applyFont="1" applyFill="1" applyBorder="1" applyAlignment="1" applyProtection="1">
      <alignment horizontal="center"/>
    </xf>
    <xf numFmtId="0" fontId="13" fillId="4" borderId="0" xfId="0" applyFont="1" applyFill="1" applyBorder="1" applyAlignment="1" applyProtection="1">
      <alignment horizontal="center"/>
    </xf>
    <xf numFmtId="0" fontId="8" fillId="4" borderId="0" xfId="0" applyFont="1" applyFill="1" applyBorder="1" applyAlignment="1" applyProtection="1">
      <alignment horizontal="center" vertical="top"/>
    </xf>
    <xf numFmtId="49" fontId="13" fillId="4" borderId="0" xfId="0" applyNumberFormat="1" applyFont="1" applyFill="1" applyBorder="1" applyAlignment="1" applyProtection="1">
      <alignment horizontal="center"/>
    </xf>
    <xf numFmtId="49" fontId="3" fillId="4" borderId="0" xfId="0" applyNumberFormat="1" applyFont="1" applyFill="1" applyBorder="1" applyAlignment="1" applyProtection="1">
      <alignment horizontal="center" vertical="top"/>
    </xf>
    <xf numFmtId="0" fontId="3" fillId="0" borderId="0" xfId="0" applyFont="1" applyAlignment="1" applyProtection="1">
      <alignment horizontal="center"/>
    </xf>
    <xf numFmtId="0" fontId="22" fillId="2" borderId="1" xfId="0" applyFont="1" applyFill="1" applyBorder="1" applyAlignment="1" applyProtection="1">
      <alignment horizontal="center"/>
    </xf>
    <xf numFmtId="0" fontId="22" fillId="4" borderId="0" xfId="0" applyFont="1" applyFill="1" applyProtection="1"/>
    <xf numFmtId="49" fontId="6" fillId="4" borderId="0" xfId="0" applyNumberFormat="1" applyFont="1" applyFill="1" applyBorder="1" applyAlignment="1" applyProtection="1">
      <alignment horizontal="center" vertical="top"/>
    </xf>
    <xf numFmtId="0" fontId="22" fillId="4" borderId="1" xfId="0" applyFont="1" applyFill="1" applyBorder="1" applyProtection="1"/>
    <xf numFmtId="0" fontId="9" fillId="4" borderId="0" xfId="0" applyFont="1" applyFill="1" applyBorder="1" applyAlignment="1" applyProtection="1">
      <alignment horizontal="left" vertical="center" wrapText="1"/>
    </xf>
    <xf numFmtId="0" fontId="13" fillId="4" borderId="0" xfId="0" applyFont="1" applyFill="1" applyBorder="1" applyAlignment="1" applyProtection="1">
      <alignment horizontal="left"/>
    </xf>
    <xf numFmtId="0" fontId="63" fillId="4" borderId="0" xfId="0" applyFont="1" applyFill="1" applyBorder="1" applyProtection="1"/>
    <xf numFmtId="0" fontId="63" fillId="4" borderId="0" xfId="0" applyFont="1" applyFill="1" applyProtection="1"/>
    <xf numFmtId="0" fontId="63" fillId="4" borderId="1" xfId="0" applyFont="1" applyFill="1" applyBorder="1" applyProtection="1"/>
    <xf numFmtId="0" fontId="63" fillId="0" borderId="52" xfId="0" applyFont="1" applyBorder="1" applyProtection="1"/>
    <xf numFmtId="0" fontId="63" fillId="0" borderId="53" xfId="0" applyFont="1" applyBorder="1" applyProtection="1"/>
    <xf numFmtId="0" fontId="12" fillId="0" borderId="53" xfId="0" applyFont="1" applyBorder="1" applyProtection="1"/>
    <xf numFmtId="0" fontId="3" fillId="0" borderId="5" xfId="0" applyFont="1" applyBorder="1" applyProtection="1"/>
    <xf numFmtId="0" fontId="63" fillId="0" borderId="6" xfId="0" applyFont="1" applyBorder="1" applyProtection="1"/>
    <xf numFmtId="0" fontId="12" fillId="0" borderId="0" xfId="0" applyFont="1" applyBorder="1" applyProtection="1"/>
    <xf numFmtId="0" fontId="3" fillId="0" borderId="7" xfId="0" applyFont="1" applyBorder="1" applyProtection="1"/>
    <xf numFmtId="0" fontId="63" fillId="0" borderId="8" xfId="0" applyFont="1" applyBorder="1" applyProtection="1"/>
    <xf numFmtId="0" fontId="63" fillId="0" borderId="1" xfId="0" applyFont="1" applyBorder="1" applyProtection="1"/>
    <xf numFmtId="0" fontId="12" fillId="0" borderId="1" xfId="0" applyFont="1" applyBorder="1" applyProtection="1"/>
    <xf numFmtId="0" fontId="3" fillId="0" borderId="1" xfId="0" applyFont="1" applyBorder="1" applyProtection="1"/>
    <xf numFmtId="49" fontId="0" fillId="21" borderId="1" xfId="0" applyNumberFormat="1" applyFill="1" applyBorder="1" applyAlignment="1" applyProtection="1"/>
    <xf numFmtId="0" fontId="69" fillId="10" borderId="0" xfId="0" applyFont="1" applyFill="1" applyBorder="1" applyAlignment="1" applyProtection="1">
      <alignment horizontal="left"/>
    </xf>
    <xf numFmtId="0" fontId="12" fillId="0" borderId="0" xfId="0" applyFont="1" applyFill="1" applyProtection="1"/>
    <xf numFmtId="0" fontId="12" fillId="22" borderId="1" xfId="0" applyFont="1" applyFill="1" applyBorder="1" applyProtection="1"/>
    <xf numFmtId="0" fontId="94" fillId="10" borderId="0" xfId="0" applyFont="1" applyFill="1" applyAlignment="1" applyProtection="1">
      <alignment horizontal="right"/>
    </xf>
    <xf numFmtId="0" fontId="3" fillId="23" borderId="0" xfId="0" applyFont="1" applyFill="1" applyProtection="1"/>
    <xf numFmtId="0" fontId="12" fillId="23" borderId="0" xfId="0" applyFont="1" applyFill="1" applyProtection="1"/>
    <xf numFmtId="0" fontId="12" fillId="10" borderId="1" xfId="0" applyFont="1" applyFill="1" applyBorder="1" applyProtection="1"/>
    <xf numFmtId="0" fontId="70" fillId="10" borderId="0" xfId="0" applyFont="1" applyFill="1" applyBorder="1" applyAlignment="1" applyProtection="1">
      <alignment horizontal="right" vertical="center" wrapText="1"/>
    </xf>
    <xf numFmtId="0" fontId="79" fillId="10" borderId="45" xfId="0" applyFont="1" applyFill="1" applyBorder="1" applyAlignment="1" applyProtection="1">
      <alignment horizontal="left"/>
    </xf>
    <xf numFmtId="0" fontId="70" fillId="10" borderId="45" xfId="0" applyFont="1" applyFill="1" applyBorder="1" applyAlignment="1" applyProtection="1">
      <alignment horizontal="right" vertical="top" wrapText="1"/>
    </xf>
    <xf numFmtId="0" fontId="63" fillId="9" borderId="17" xfId="0" applyFont="1" applyFill="1" applyBorder="1" applyProtection="1">
      <protection locked="0"/>
    </xf>
    <xf numFmtId="49" fontId="87" fillId="9" borderId="0" xfId="0" applyNumberFormat="1" applyFont="1" applyFill="1" applyBorder="1" applyAlignment="1" applyProtection="1">
      <alignment horizontal="center" vertical="center"/>
    </xf>
    <xf numFmtId="0" fontId="24" fillId="4" borderId="49" xfId="0" applyFont="1" applyFill="1" applyBorder="1" applyAlignment="1" applyProtection="1">
      <alignment horizontal="center" wrapText="1"/>
    </xf>
    <xf numFmtId="0" fontId="63" fillId="12" borderId="50" xfId="0" applyFont="1" applyFill="1" applyBorder="1" applyAlignment="1" applyProtection="1">
      <alignment horizontal="center"/>
    </xf>
    <xf numFmtId="0" fontId="1" fillId="0" borderId="0" xfId="3" applyFont="1"/>
    <xf numFmtId="0" fontId="63" fillId="12" borderId="50" xfId="0" applyFont="1" applyFill="1" applyBorder="1" applyAlignment="1" applyProtection="1">
      <alignment horizontal="left"/>
    </xf>
    <xf numFmtId="0" fontId="24" fillId="4" borderId="51" xfId="0" applyFont="1" applyFill="1" applyBorder="1" applyAlignment="1" applyProtection="1">
      <alignment horizontal="center" wrapText="1"/>
    </xf>
    <xf numFmtId="0" fontId="19" fillId="24" borderId="31" xfId="0" applyFont="1" applyFill="1" applyBorder="1"/>
    <xf numFmtId="0" fontId="0" fillId="24" borderId="31" xfId="0" applyFill="1" applyBorder="1"/>
    <xf numFmtId="0" fontId="0" fillId="24" borderId="31" xfId="0" applyFill="1" applyBorder="1" applyAlignment="1">
      <alignment horizontal="center"/>
    </xf>
    <xf numFmtId="49" fontId="19" fillId="24" borderId="31" xfId="0" applyNumberFormat="1" applyFont="1" applyFill="1" applyBorder="1"/>
    <xf numFmtId="0" fontId="12" fillId="0" borderId="54" xfId="0" applyFont="1" applyBorder="1" applyProtection="1"/>
    <xf numFmtId="0" fontId="12" fillId="0" borderId="55" xfId="0" applyFont="1" applyBorder="1" applyAlignment="1" applyProtection="1">
      <alignment horizontal="right"/>
    </xf>
    <xf numFmtId="0" fontId="12" fillId="0" borderId="53" xfId="0" applyFont="1" applyFill="1" applyBorder="1" applyProtection="1"/>
    <xf numFmtId="14" fontId="3" fillId="4" borderId="0" xfId="0" applyNumberFormat="1" applyFont="1" applyFill="1" applyProtection="1"/>
    <xf numFmtId="0" fontId="79" fillId="10" borderId="0" xfId="0" applyFont="1" applyFill="1" applyBorder="1" applyAlignment="1" applyProtection="1">
      <alignment horizontal="left" vertical="top"/>
    </xf>
    <xf numFmtId="0" fontId="79" fillId="10" borderId="0" xfId="0" applyFont="1" applyFill="1" applyBorder="1" applyProtection="1"/>
    <xf numFmtId="0" fontId="29" fillId="10" borderId="0" xfId="0" applyFont="1" applyFill="1" applyProtection="1"/>
    <xf numFmtId="0" fontId="29" fillId="10" borderId="0" xfId="0" applyFont="1" applyFill="1" applyBorder="1" applyAlignment="1" applyProtection="1">
      <alignment horizontal="left" vertical="top" wrapText="1"/>
    </xf>
    <xf numFmtId="0" fontId="82" fillId="10" borderId="0" xfId="0" applyFont="1" applyFill="1" applyAlignment="1" applyProtection="1">
      <alignment horizontal="center" vertical="center"/>
    </xf>
    <xf numFmtId="0" fontId="37" fillId="4" borderId="0" xfId="0" applyFont="1" applyFill="1"/>
    <xf numFmtId="0" fontId="0" fillId="4" borderId="0" xfId="0" applyFill="1"/>
    <xf numFmtId="0" fontId="0" fillId="4" borderId="0" xfId="0" applyFill="1" applyProtection="1">
      <protection locked="0"/>
    </xf>
    <xf numFmtId="0" fontId="11" fillId="4" borderId="0" xfId="0" applyFont="1" applyFill="1" applyAlignment="1" applyProtection="1">
      <alignment vertical="center"/>
      <protection locked="0"/>
    </xf>
    <xf numFmtId="0" fontId="33" fillId="4" borderId="0" xfId="0" applyFont="1" applyFill="1" applyAlignment="1">
      <alignment vertical="center"/>
    </xf>
    <xf numFmtId="0" fontId="93" fillId="4" borderId="0" xfId="0" applyFont="1" applyFill="1" applyAlignment="1">
      <alignment horizontal="left" vertical="center" wrapText="1"/>
    </xf>
    <xf numFmtId="0" fontId="34" fillId="4" borderId="0" xfId="0" applyFont="1" applyFill="1" applyAlignment="1">
      <alignment vertical="center"/>
    </xf>
    <xf numFmtId="0" fontId="34" fillId="4" borderId="0" xfId="0" applyFont="1" applyFill="1" applyAlignment="1">
      <alignment horizontal="center" vertical="center"/>
    </xf>
    <xf numFmtId="0" fontId="34" fillId="4" borderId="0" xfId="0" applyFont="1" applyFill="1" applyAlignment="1">
      <alignment horizontal="left" vertical="center"/>
    </xf>
    <xf numFmtId="0" fontId="47" fillId="4" borderId="0" xfId="2" applyFill="1" applyAlignment="1">
      <alignment horizontal="left" vertical="center"/>
    </xf>
    <xf numFmtId="0" fontId="0" fillId="4" borderId="0" xfId="0" applyFill="1" applyAlignment="1">
      <alignment horizontal="center"/>
    </xf>
    <xf numFmtId="0" fontId="10" fillId="4" borderId="0" xfId="0" applyFont="1" applyFill="1"/>
    <xf numFmtId="0" fontId="73" fillId="4" borderId="69" xfId="0" applyFont="1" applyFill="1" applyBorder="1"/>
    <xf numFmtId="0" fontId="73" fillId="4" borderId="70" xfId="0" applyFont="1" applyFill="1" applyBorder="1"/>
    <xf numFmtId="0" fontId="73" fillId="4" borderId="71" xfId="0" applyFont="1" applyFill="1" applyBorder="1"/>
    <xf numFmtId="0" fontId="0" fillId="23" borderId="0" xfId="0" applyFill="1"/>
    <xf numFmtId="0" fontId="11" fillId="23" borderId="0" xfId="0" applyFont="1" applyFill="1" applyAlignment="1" applyProtection="1">
      <alignment vertical="center"/>
      <protection locked="0"/>
    </xf>
    <xf numFmtId="0" fontId="33" fillId="23" borderId="0" xfId="0" applyFont="1" applyFill="1" applyAlignment="1">
      <alignment vertical="center"/>
    </xf>
    <xf numFmtId="0" fontId="34" fillId="23" borderId="0" xfId="0" applyFont="1" applyFill="1" applyAlignment="1">
      <alignment vertical="center"/>
    </xf>
    <xf numFmtId="0" fontId="0" fillId="23" borderId="0" xfId="0" applyFill="1" applyBorder="1"/>
    <xf numFmtId="14" fontId="55" fillId="4" borderId="56" xfId="0" applyNumberFormat="1" applyFont="1" applyFill="1" applyBorder="1" applyProtection="1"/>
    <xf numFmtId="49" fontId="14" fillId="0" borderId="62" xfId="0" applyNumberFormat="1" applyFont="1" applyBorder="1" applyAlignment="1" applyProtection="1">
      <alignment horizontal="left" vertical="center" wrapText="1"/>
      <protection locked="0"/>
    </xf>
    <xf numFmtId="49" fontId="14" fillId="0" borderId="64" xfId="0" applyNumberFormat="1" applyFont="1" applyBorder="1" applyAlignment="1" applyProtection="1">
      <alignment horizontal="left" vertical="center" wrapText="1"/>
      <protection locked="0"/>
    </xf>
    <xf numFmtId="0" fontId="0" fillId="0" borderId="0" xfId="0" applyBorder="1" applyProtection="1"/>
    <xf numFmtId="0" fontId="0" fillId="0" borderId="0" xfId="0" applyBorder="1" applyProtection="1">
      <protection hidden="1"/>
    </xf>
    <xf numFmtId="0" fontId="0" fillId="4" borderId="0" xfId="0" applyFill="1" applyBorder="1" applyProtection="1"/>
    <xf numFmtId="49" fontId="83" fillId="4" borderId="0" xfId="0" applyNumberFormat="1" applyFont="1" applyFill="1" applyBorder="1" applyAlignment="1" applyProtection="1"/>
    <xf numFmtId="49" fontId="4" fillId="4" borderId="0" xfId="0" applyNumberFormat="1" applyFont="1" applyFill="1" applyBorder="1" applyAlignment="1" applyProtection="1">
      <alignment wrapText="1"/>
    </xf>
    <xf numFmtId="0" fontId="0" fillId="4" borderId="0" xfId="0" applyFill="1" applyBorder="1" applyAlignment="1" applyProtection="1">
      <alignment vertical="center"/>
    </xf>
    <xf numFmtId="0" fontId="0" fillId="4" borderId="56" xfId="0" applyFill="1" applyBorder="1" applyProtection="1"/>
    <xf numFmtId="0" fontId="0" fillId="25" borderId="0" xfId="0" applyFill="1" applyBorder="1" applyProtection="1"/>
    <xf numFmtId="0" fontId="0" fillId="25" borderId="0" xfId="0" applyFill="1" applyBorder="1" applyAlignment="1" applyProtection="1">
      <alignment vertical="center"/>
    </xf>
    <xf numFmtId="0" fontId="0" fillId="25" borderId="0" xfId="0" applyFill="1" applyBorder="1" applyProtection="1">
      <protection hidden="1"/>
    </xf>
    <xf numFmtId="49" fontId="83" fillId="25" borderId="0" xfId="0" applyNumberFormat="1" applyFont="1" applyFill="1" applyBorder="1" applyAlignment="1" applyProtection="1">
      <alignment vertical="center"/>
    </xf>
    <xf numFmtId="49" fontId="85" fillId="25" borderId="0" xfId="0" applyNumberFormat="1" applyFont="1" applyFill="1" applyBorder="1" applyAlignment="1" applyProtection="1"/>
    <xf numFmtId="49" fontId="87" fillId="25" borderId="0" xfId="0" applyNumberFormat="1" applyFont="1" applyFill="1" applyBorder="1" applyAlignment="1" applyProtection="1">
      <alignment wrapText="1"/>
    </xf>
    <xf numFmtId="49" fontId="85" fillId="25" borderId="0" xfId="0" applyNumberFormat="1" applyFont="1" applyFill="1" applyBorder="1" applyAlignment="1" applyProtection="1">
      <alignment horizontal="center" vertical="center"/>
    </xf>
    <xf numFmtId="0" fontId="0" fillId="25" borderId="0" xfId="0" applyFill="1" applyBorder="1" applyAlignment="1" applyProtection="1">
      <alignment horizontal="center" vertical="center"/>
    </xf>
    <xf numFmtId="0" fontId="90" fillId="25" borderId="0" xfId="0" applyFont="1" applyFill="1" applyBorder="1" applyAlignment="1" applyProtection="1"/>
    <xf numFmtId="0" fontId="73" fillId="25" borderId="0" xfId="0" applyFont="1" applyFill="1" applyBorder="1" applyProtection="1">
      <protection hidden="1"/>
    </xf>
    <xf numFmtId="0" fontId="73" fillId="9" borderId="0" xfId="0" applyFont="1" applyFill="1" applyBorder="1" applyProtection="1">
      <protection hidden="1"/>
    </xf>
    <xf numFmtId="0" fontId="73" fillId="0" borderId="56" xfId="0" applyFont="1" applyBorder="1" applyProtection="1"/>
    <xf numFmtId="0" fontId="73" fillId="0" borderId="56" xfId="0" applyFont="1" applyBorder="1" applyProtection="1">
      <protection hidden="1"/>
    </xf>
    <xf numFmtId="0" fontId="73" fillId="4" borderId="66" xfId="0" applyFont="1" applyFill="1" applyBorder="1" applyProtection="1">
      <protection hidden="1"/>
    </xf>
    <xf numFmtId="0" fontId="73" fillId="0" borderId="66" xfId="0" applyFont="1" applyBorder="1" applyProtection="1">
      <protection hidden="1"/>
    </xf>
    <xf numFmtId="0" fontId="73" fillId="4" borderId="67" xfId="0" applyFont="1" applyFill="1" applyBorder="1" applyProtection="1">
      <protection hidden="1"/>
    </xf>
    <xf numFmtId="0" fontId="73" fillId="4" borderId="68" xfId="0" applyFont="1" applyFill="1" applyBorder="1" applyProtection="1">
      <protection hidden="1"/>
    </xf>
    <xf numFmtId="0" fontId="96" fillId="26" borderId="50" xfId="0" applyFont="1" applyFill="1" applyBorder="1" applyAlignment="1" applyProtection="1">
      <alignment horizontal="center"/>
      <protection locked="0"/>
    </xf>
    <xf numFmtId="0" fontId="88" fillId="9" borderId="0" xfId="0" applyFont="1" applyFill="1" applyBorder="1" applyAlignment="1" applyProtection="1">
      <alignment horizontal="center" vertical="center"/>
    </xf>
    <xf numFmtId="0" fontId="21" fillId="9" borderId="0" xfId="0" applyFont="1" applyFill="1" applyBorder="1" applyAlignment="1" applyProtection="1">
      <alignment horizontal="left" vertical="center"/>
    </xf>
    <xf numFmtId="0" fontId="3" fillId="26" borderId="0" xfId="0" applyFont="1" applyFill="1" applyProtection="1"/>
    <xf numFmtId="0" fontId="8" fillId="26" borderId="0" xfId="0" applyFont="1" applyFill="1" applyProtection="1"/>
    <xf numFmtId="0" fontId="8" fillId="26" borderId="0" xfId="0" applyFont="1" applyFill="1" applyBorder="1" applyAlignment="1" applyProtection="1">
      <alignment horizontal="left" vertical="top" wrapText="1"/>
    </xf>
    <xf numFmtId="0" fontId="22" fillId="26" borderId="0" xfId="0" applyFont="1" applyFill="1" applyBorder="1" applyAlignment="1" applyProtection="1">
      <alignment horizontal="left"/>
    </xf>
    <xf numFmtId="0" fontId="28" fillId="26" borderId="0" xfId="0" applyFont="1" applyFill="1" applyBorder="1" applyAlignment="1" applyProtection="1">
      <alignment horizontal="center" vertical="center"/>
    </xf>
    <xf numFmtId="0" fontId="9" fillId="26" borderId="0" xfId="0" applyFont="1" applyFill="1" applyBorder="1" applyAlignment="1" applyProtection="1">
      <alignment horizontal="left" vertical="center" wrapText="1"/>
    </xf>
    <xf numFmtId="0" fontId="3" fillId="26" borderId="0" xfId="0" applyFont="1" applyFill="1" applyBorder="1" applyProtection="1"/>
    <xf numFmtId="0" fontId="28" fillId="26" borderId="0" xfId="0" applyFont="1" applyFill="1" applyBorder="1" applyAlignment="1" applyProtection="1">
      <alignment horizontal="left" vertical="center"/>
    </xf>
    <xf numFmtId="0" fontId="13" fillId="26" borderId="0" xfId="0" applyFont="1" applyFill="1" applyBorder="1" applyAlignment="1" applyProtection="1">
      <alignment horizontal="left"/>
    </xf>
    <xf numFmtId="49" fontId="6" fillId="26" borderId="0" xfId="0" applyNumberFormat="1" applyFont="1" applyFill="1" applyBorder="1" applyAlignment="1" applyProtection="1">
      <alignment horizontal="left" vertical="top"/>
    </xf>
    <xf numFmtId="0" fontId="12" fillId="26" borderId="0" xfId="0" applyFont="1" applyFill="1" applyBorder="1" applyProtection="1"/>
    <xf numFmtId="0" fontId="3" fillId="26" borderId="0" xfId="0" applyFont="1" applyFill="1" applyBorder="1" applyAlignment="1" applyProtection="1">
      <alignment horizontal="left" vertical="center"/>
    </xf>
    <xf numFmtId="0" fontId="12" fillId="26" borderId="0" xfId="0" applyFont="1" applyFill="1" applyProtection="1"/>
    <xf numFmtId="0" fontId="0" fillId="26" borderId="0" xfId="0" applyFont="1" applyFill="1" applyProtection="1"/>
    <xf numFmtId="0" fontId="70" fillId="26" borderId="0" xfId="0" applyFont="1" applyFill="1" applyBorder="1" applyProtection="1"/>
    <xf numFmtId="0" fontId="0" fillId="26" borderId="0" xfId="0" applyFont="1" applyFill="1" applyBorder="1" applyProtection="1"/>
    <xf numFmtId="0" fontId="70" fillId="26" borderId="0" xfId="0" applyFont="1" applyFill="1" applyProtection="1"/>
    <xf numFmtId="0" fontId="36" fillId="26" borderId="0" xfId="0" applyFont="1" applyFill="1" applyAlignment="1" applyProtection="1">
      <alignment wrapText="1"/>
    </xf>
    <xf numFmtId="0" fontId="25" fillId="26" borderId="0" xfId="0" applyFont="1" applyFill="1" applyAlignment="1" applyProtection="1">
      <alignment wrapText="1"/>
    </xf>
    <xf numFmtId="49" fontId="70" fillId="4" borderId="0" xfId="0" applyNumberFormat="1" applyFont="1" applyFill="1" applyBorder="1" applyAlignment="1" applyProtection="1">
      <alignment horizontal="center" vertical="top"/>
    </xf>
    <xf numFmtId="0" fontId="75" fillId="4" borderId="0" xfId="0" applyFont="1" applyFill="1" applyBorder="1" applyAlignment="1" applyProtection="1">
      <alignment horizontal="center" vertical="center"/>
    </xf>
    <xf numFmtId="0" fontId="97" fillId="4" borderId="0" xfId="0" applyFont="1" applyFill="1" applyProtection="1"/>
    <xf numFmtId="0" fontId="29" fillId="10" borderId="0" xfId="0" applyFont="1" applyFill="1" applyAlignment="1" applyProtection="1">
      <alignment vertical="top"/>
    </xf>
    <xf numFmtId="0" fontId="98" fillId="10" borderId="0" xfId="0" applyFont="1" applyFill="1" applyAlignment="1" applyProtection="1">
      <alignment horizontal="right"/>
    </xf>
    <xf numFmtId="0" fontId="98" fillId="10" borderId="0" xfId="0" applyFont="1" applyFill="1" applyAlignment="1" applyProtection="1">
      <alignment horizontal="right" vertical="top"/>
    </xf>
    <xf numFmtId="0" fontId="0" fillId="4" borderId="0" xfId="0" applyFill="1" applyAlignment="1">
      <alignment horizontal="left" vertical="top" wrapText="1"/>
    </xf>
    <xf numFmtId="0" fontId="93" fillId="4" borderId="0" xfId="0" applyFont="1" applyFill="1" applyAlignment="1">
      <alignment horizontal="left" vertical="top" wrapText="1"/>
    </xf>
    <xf numFmtId="0" fontId="93" fillId="4" borderId="0" xfId="0" applyFont="1" applyFill="1" applyAlignment="1">
      <alignment horizontal="left" vertical="center" wrapText="1"/>
    </xf>
    <xf numFmtId="49" fontId="86" fillId="9" borderId="0" xfId="0" applyNumberFormat="1" applyFont="1" applyFill="1" applyBorder="1" applyAlignment="1" applyProtection="1">
      <alignment horizontal="center" vertical="center" wrapText="1"/>
    </xf>
    <xf numFmtId="0" fontId="11" fillId="20" borderId="73" xfId="0" applyFont="1" applyFill="1" applyBorder="1" applyAlignment="1" applyProtection="1">
      <alignment horizontal="center" vertical="center" wrapText="1"/>
    </xf>
    <xf numFmtId="0" fontId="11" fillId="20" borderId="74" xfId="0" applyFont="1" applyFill="1" applyBorder="1" applyAlignment="1" applyProtection="1">
      <alignment horizontal="center" vertical="center" wrapText="1"/>
    </xf>
    <xf numFmtId="0" fontId="88" fillId="9" borderId="0" xfId="0" applyFont="1" applyFill="1" applyBorder="1" applyAlignment="1" applyProtection="1">
      <alignment horizontal="left" vertical="center"/>
    </xf>
    <xf numFmtId="0" fontId="29" fillId="10" borderId="0" xfId="0" applyFont="1" applyFill="1" applyAlignment="1" applyProtection="1">
      <alignment horizontal="left" vertical="top" wrapText="1"/>
    </xf>
    <xf numFmtId="0" fontId="63" fillId="0" borderId="54" xfId="0" applyFont="1" applyFill="1" applyBorder="1" applyAlignment="1" applyProtection="1">
      <alignment horizontal="right"/>
    </xf>
    <xf numFmtId="0" fontId="63" fillId="0" borderId="55" xfId="0" applyFont="1" applyFill="1" applyBorder="1" applyAlignment="1" applyProtection="1">
      <alignment horizontal="right"/>
    </xf>
    <xf numFmtId="0" fontId="63" fillId="12" borderId="54" xfId="0" applyFont="1" applyFill="1" applyBorder="1" applyAlignment="1" applyProtection="1">
      <alignment horizontal="left"/>
    </xf>
    <xf numFmtId="0" fontId="63" fillId="12" borderId="55" xfId="0" applyFont="1" applyFill="1" applyBorder="1" applyAlignment="1" applyProtection="1">
      <alignment horizontal="left"/>
    </xf>
    <xf numFmtId="0" fontId="63" fillId="12" borderId="17" xfId="0" applyFont="1" applyFill="1" applyBorder="1" applyAlignment="1" applyProtection="1">
      <alignment horizontal="left"/>
    </xf>
    <xf numFmtId="0" fontId="27" fillId="0" borderId="9" xfId="0" applyFont="1" applyBorder="1" applyAlignment="1" applyProtection="1">
      <alignment horizontal="center"/>
    </xf>
    <xf numFmtId="0" fontId="27" fillId="0" borderId="49" xfId="0" applyFont="1" applyBorder="1" applyAlignment="1" applyProtection="1">
      <alignment horizontal="center" wrapText="1"/>
    </xf>
    <xf numFmtId="0" fontId="27" fillId="0" borderId="51" xfId="0" applyFont="1" applyBorder="1" applyAlignment="1" applyProtection="1">
      <alignment horizontal="center" wrapText="1"/>
    </xf>
    <xf numFmtId="0" fontId="63" fillId="0" borderId="53" xfId="0" applyFont="1" applyBorder="1" applyAlignment="1" applyProtection="1">
      <alignment horizontal="right"/>
    </xf>
    <xf numFmtId="0" fontId="63" fillId="0" borderId="5" xfId="0" applyFont="1" applyBorder="1" applyAlignment="1" applyProtection="1">
      <alignment horizontal="right"/>
    </xf>
    <xf numFmtId="0" fontId="70" fillId="2" borderId="11" xfId="0" applyFont="1" applyFill="1" applyBorder="1" applyAlignment="1" applyProtection="1">
      <alignment horizontal="right" vertical="top" wrapText="1"/>
    </xf>
    <xf numFmtId="0" fontId="74" fillId="4" borderId="72" xfId="0" applyFont="1" applyFill="1" applyBorder="1" applyAlignment="1" applyProtection="1">
      <alignment horizontal="left"/>
      <protection locked="0"/>
    </xf>
    <xf numFmtId="0" fontId="74" fillId="4" borderId="48" xfId="0" applyFont="1" applyFill="1" applyBorder="1" applyAlignment="1" applyProtection="1">
      <alignment horizontal="left"/>
      <protection locked="0"/>
    </xf>
    <xf numFmtId="0" fontId="70" fillId="2" borderId="11" xfId="0" applyFont="1" applyFill="1" applyBorder="1" applyAlignment="1" applyProtection="1">
      <alignment horizontal="right" vertical="center"/>
    </xf>
    <xf numFmtId="0" fontId="70" fillId="2" borderId="35" xfId="0" applyFont="1" applyFill="1" applyBorder="1" applyAlignment="1" applyProtection="1">
      <alignment horizontal="right" vertical="top" wrapText="1"/>
    </xf>
    <xf numFmtId="0" fontId="70" fillId="4" borderId="32" xfId="0" applyFont="1" applyFill="1" applyBorder="1" applyAlignment="1" applyProtection="1">
      <alignment horizontal="left"/>
      <protection locked="0"/>
    </xf>
    <xf numFmtId="49" fontId="70" fillId="4" borderId="11" xfId="0" applyNumberFormat="1" applyFont="1" applyFill="1" applyBorder="1" applyAlignment="1" applyProtection="1">
      <alignment horizontal="left" vertical="top"/>
      <protection locked="0"/>
    </xf>
    <xf numFmtId="49" fontId="70" fillId="4" borderId="35" xfId="0" applyNumberFormat="1" applyFont="1" applyFill="1" applyBorder="1" applyAlignment="1" applyProtection="1">
      <alignment horizontal="left" vertical="top"/>
      <protection locked="0"/>
    </xf>
    <xf numFmtId="49" fontId="70" fillId="4" borderId="39" xfId="0" applyNumberFormat="1" applyFont="1" applyFill="1" applyBorder="1" applyAlignment="1" applyProtection="1">
      <alignment horizontal="left" vertical="top"/>
      <protection locked="0"/>
    </xf>
    <xf numFmtId="49" fontId="70" fillId="4" borderId="36" xfId="0" applyNumberFormat="1" applyFont="1" applyFill="1" applyBorder="1" applyAlignment="1" applyProtection="1">
      <alignment horizontal="left" vertical="top"/>
      <protection locked="0"/>
    </xf>
    <xf numFmtId="0" fontId="70" fillId="4" borderId="37" xfId="0" applyFont="1" applyFill="1" applyBorder="1" applyAlignment="1" applyProtection="1">
      <alignment horizontal="left" vertical="top" wrapText="1"/>
      <protection locked="0"/>
    </xf>
    <xf numFmtId="0" fontId="70" fillId="4" borderId="43" xfId="0" applyFont="1" applyFill="1" applyBorder="1" applyAlignment="1" applyProtection="1">
      <alignment horizontal="left" vertical="top" wrapText="1"/>
      <protection locked="0"/>
    </xf>
    <xf numFmtId="0" fontId="70" fillId="4" borderId="38" xfId="0" applyFont="1" applyFill="1" applyBorder="1" applyAlignment="1" applyProtection="1">
      <alignment horizontal="left" vertical="top" wrapText="1"/>
      <protection locked="0"/>
    </xf>
    <xf numFmtId="0" fontId="70" fillId="4" borderId="11" xfId="0" applyFont="1" applyFill="1" applyBorder="1" applyAlignment="1" applyProtection="1">
      <alignment horizontal="left" vertical="top" wrapText="1"/>
      <protection locked="0"/>
    </xf>
    <xf numFmtId="0" fontId="80" fillId="4" borderId="35" xfId="0" applyFont="1" applyFill="1" applyBorder="1" applyAlignment="1" applyProtection="1">
      <alignment horizontal="left" vertical="center"/>
      <protection locked="0"/>
    </xf>
    <xf numFmtId="0" fontId="80" fillId="4" borderId="39" xfId="0" applyFont="1" applyFill="1" applyBorder="1" applyAlignment="1" applyProtection="1">
      <alignment horizontal="left" vertical="center"/>
      <protection locked="0"/>
    </xf>
    <xf numFmtId="0" fontId="80" fillId="4" borderId="36" xfId="0" applyFont="1" applyFill="1" applyBorder="1" applyAlignment="1" applyProtection="1">
      <alignment horizontal="left" vertical="center"/>
      <protection locked="0"/>
    </xf>
    <xf numFmtId="0" fontId="80" fillId="4" borderId="35" xfId="0" applyFont="1" applyFill="1" applyBorder="1" applyAlignment="1" applyProtection="1">
      <alignment vertical="center"/>
      <protection locked="0"/>
    </xf>
    <xf numFmtId="0" fontId="80" fillId="4" borderId="39" xfId="0" applyFont="1" applyFill="1" applyBorder="1" applyAlignment="1" applyProtection="1">
      <alignment vertical="center"/>
      <protection locked="0"/>
    </xf>
    <xf numFmtId="0" fontId="80" fillId="4" borderId="36" xfId="0" applyFont="1" applyFill="1" applyBorder="1" applyAlignment="1" applyProtection="1">
      <alignment vertical="center"/>
      <protection locked="0"/>
    </xf>
    <xf numFmtId="0" fontId="70" fillId="2" borderId="37" xfId="0" applyFont="1" applyFill="1" applyBorder="1" applyAlignment="1" applyProtection="1">
      <alignment horizontal="right" vertical="top" wrapText="1"/>
    </xf>
    <xf numFmtId="0" fontId="70" fillId="2" borderId="38" xfId="0" applyFont="1" applyFill="1" applyBorder="1" applyAlignment="1" applyProtection="1">
      <alignment horizontal="right" vertical="top" wrapText="1"/>
    </xf>
    <xf numFmtId="0" fontId="70" fillId="2" borderId="11" xfId="0" applyFont="1" applyFill="1" applyBorder="1" applyAlignment="1" applyProtection="1">
      <alignment horizontal="right" vertical="center" wrapText="1"/>
    </xf>
    <xf numFmtId="0" fontId="80" fillId="2" borderId="35" xfId="0" applyFont="1" applyFill="1" applyBorder="1" applyAlignment="1" applyProtection="1">
      <alignment horizontal="left" vertical="center"/>
    </xf>
    <xf numFmtId="0" fontId="80" fillId="2" borderId="39" xfId="0" applyFont="1" applyFill="1" applyBorder="1" applyAlignment="1" applyProtection="1">
      <alignment horizontal="left" vertical="center"/>
    </xf>
    <xf numFmtId="0" fontId="80" fillId="2" borderId="36" xfId="0" applyFont="1" applyFill="1" applyBorder="1" applyAlignment="1" applyProtection="1">
      <alignment horizontal="left" vertical="center"/>
    </xf>
    <xf numFmtId="0" fontId="70" fillId="2" borderId="35" xfId="0" applyFont="1" applyFill="1" applyBorder="1" applyAlignment="1" applyProtection="1">
      <alignment horizontal="right" vertical="center"/>
    </xf>
    <xf numFmtId="0" fontId="70" fillId="2" borderId="36" xfId="0" applyFont="1" applyFill="1" applyBorder="1" applyAlignment="1" applyProtection="1">
      <alignment horizontal="right" vertical="center"/>
    </xf>
    <xf numFmtId="0" fontId="70" fillId="2" borderId="36" xfId="0" applyFont="1" applyFill="1" applyBorder="1" applyAlignment="1" applyProtection="1">
      <alignment horizontal="right" vertical="top" wrapText="1"/>
    </xf>
    <xf numFmtId="49" fontId="70" fillId="4" borderId="47" xfId="0" applyNumberFormat="1" applyFont="1" applyFill="1" applyBorder="1" applyAlignment="1" applyProtection="1">
      <alignment horizontal="left" vertical="top"/>
      <protection locked="0"/>
    </xf>
    <xf numFmtId="0" fontId="70" fillId="4" borderId="35" xfId="0" applyFont="1" applyFill="1" applyBorder="1" applyAlignment="1" applyProtection="1">
      <alignment horizontal="left" vertical="top" wrapText="1"/>
      <protection locked="0"/>
    </xf>
    <xf numFmtId="0" fontId="70" fillId="4" borderId="39" xfId="0" applyFont="1" applyFill="1" applyBorder="1" applyAlignment="1" applyProtection="1">
      <alignment horizontal="left" vertical="top" wrapText="1"/>
      <protection locked="0"/>
    </xf>
    <xf numFmtId="0" fontId="70" fillId="4" borderId="36" xfId="0" applyFont="1" applyFill="1" applyBorder="1" applyAlignment="1" applyProtection="1">
      <alignment horizontal="left" vertical="top" wrapText="1"/>
      <protection locked="0"/>
    </xf>
    <xf numFmtId="0" fontId="10" fillId="3" borderId="40"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0" fillId="3" borderId="33"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34" xfId="0" applyFont="1" applyFill="1" applyBorder="1" applyAlignment="1" applyProtection="1">
      <alignment horizontal="center" vertical="center"/>
    </xf>
    <xf numFmtId="0" fontId="70" fillId="4" borderId="32" xfId="0" applyFont="1" applyFill="1" applyBorder="1" applyAlignment="1" applyProtection="1">
      <alignment horizontal="left" vertical="top" wrapText="1"/>
      <protection locked="0"/>
    </xf>
    <xf numFmtId="0" fontId="74" fillId="4" borderId="35" xfId="0" applyFont="1" applyFill="1" applyBorder="1" applyAlignment="1" applyProtection="1">
      <alignment horizontal="left" vertical="top"/>
      <protection locked="0"/>
    </xf>
    <xf numFmtId="0" fontId="74" fillId="4" borderId="39" xfId="0" applyFont="1" applyFill="1" applyBorder="1" applyAlignment="1" applyProtection="1">
      <alignment horizontal="left" vertical="top"/>
      <protection locked="0"/>
    </xf>
    <xf numFmtId="0" fontId="74" fillId="4" borderId="36" xfId="0" applyFont="1" applyFill="1" applyBorder="1" applyAlignment="1" applyProtection="1">
      <alignment horizontal="left" vertical="top"/>
      <protection locked="0"/>
    </xf>
    <xf numFmtId="0" fontId="69" fillId="10" borderId="0" xfId="0" applyFont="1" applyFill="1" applyBorder="1" applyAlignment="1" applyProtection="1">
      <alignment horizontal="left"/>
    </xf>
    <xf numFmtId="49" fontId="70" fillId="4" borderId="35" xfId="0" quotePrefix="1" applyNumberFormat="1" applyFont="1" applyFill="1" applyBorder="1" applyAlignment="1" applyProtection="1">
      <alignment horizontal="left" vertical="top" wrapText="1"/>
      <protection locked="0"/>
    </xf>
    <xf numFmtId="49" fontId="70" fillId="4" borderId="39" xfId="0" quotePrefix="1" applyNumberFormat="1" applyFont="1" applyFill="1" applyBorder="1" applyAlignment="1" applyProtection="1">
      <alignment horizontal="left" vertical="top" wrapText="1"/>
      <protection locked="0"/>
    </xf>
    <xf numFmtId="49" fontId="70" fillId="4" borderId="36" xfId="0" quotePrefix="1" applyNumberFormat="1" applyFont="1" applyFill="1" applyBorder="1" applyAlignment="1" applyProtection="1">
      <alignment horizontal="left" vertical="top" wrapText="1"/>
      <protection locked="0"/>
    </xf>
    <xf numFmtId="0" fontId="70" fillId="4" borderId="35" xfId="0" applyFont="1" applyFill="1" applyBorder="1" applyAlignment="1" applyProtection="1">
      <alignment horizontal="left"/>
      <protection locked="0"/>
    </xf>
    <xf numFmtId="0" fontId="70" fillId="4" borderId="39" xfId="0" applyFont="1" applyFill="1" applyBorder="1" applyAlignment="1" applyProtection="1">
      <alignment horizontal="left"/>
      <protection locked="0"/>
    </xf>
    <xf numFmtId="0" fontId="70" fillId="4" borderId="36" xfId="0" applyFont="1" applyFill="1" applyBorder="1" applyAlignment="1" applyProtection="1">
      <alignment horizontal="left"/>
      <protection locked="0"/>
    </xf>
    <xf numFmtId="0" fontId="24" fillId="4" borderId="49" xfId="0" applyFont="1" applyFill="1" applyBorder="1" applyAlignment="1" applyProtection="1">
      <alignment horizontal="center" wrapText="1"/>
    </xf>
    <xf numFmtId="0" fontId="24" fillId="4" borderId="51" xfId="0" applyFont="1" applyFill="1" applyBorder="1" applyAlignment="1" applyProtection="1">
      <alignment horizontal="center" wrapText="1"/>
    </xf>
    <xf numFmtId="0" fontId="29" fillId="10" borderId="0" xfId="0" applyFont="1" applyFill="1" applyBorder="1" applyAlignment="1" applyProtection="1">
      <alignment horizontal="left" vertical="top" wrapText="1"/>
    </xf>
    <xf numFmtId="0" fontId="74" fillId="4" borderId="54" xfId="0" applyFont="1" applyFill="1" applyBorder="1" applyAlignment="1" applyProtection="1">
      <alignment horizontal="left"/>
      <protection locked="0"/>
    </xf>
    <xf numFmtId="0" fontId="74" fillId="4" borderId="17" xfId="0" applyFont="1" applyFill="1" applyBorder="1" applyAlignment="1" applyProtection="1">
      <alignment horizontal="left"/>
      <protection locked="0"/>
    </xf>
    <xf numFmtId="14" fontId="70" fillId="4" borderId="35" xfId="0" applyNumberFormat="1" applyFont="1" applyFill="1" applyBorder="1" applyAlignment="1" applyProtection="1">
      <alignment horizontal="left" vertical="top"/>
      <protection locked="0"/>
    </xf>
    <xf numFmtId="14" fontId="70" fillId="4" borderId="39" xfId="0" applyNumberFormat="1" applyFont="1" applyFill="1" applyBorder="1" applyAlignment="1" applyProtection="1">
      <alignment horizontal="left" vertical="top"/>
      <protection locked="0"/>
    </xf>
    <xf numFmtId="14" fontId="70" fillId="4" borderId="36" xfId="0" applyNumberFormat="1" applyFont="1" applyFill="1" applyBorder="1" applyAlignment="1" applyProtection="1">
      <alignment horizontal="left" vertical="top"/>
      <protection locked="0"/>
    </xf>
    <xf numFmtId="0" fontId="95" fillId="10" borderId="0" xfId="0" applyFont="1" applyFill="1" applyBorder="1" applyAlignment="1" applyProtection="1">
      <alignment horizontal="left"/>
    </xf>
    <xf numFmtId="0" fontId="70" fillId="0" borderId="35" xfId="0" applyFont="1" applyBorder="1" applyAlignment="1" applyProtection="1">
      <alignment horizontal="left" vertical="top" wrapText="1"/>
      <protection locked="0"/>
    </xf>
    <xf numFmtId="0" fontId="70" fillId="0" borderId="39" xfId="0" applyFont="1" applyBorder="1" applyAlignment="1" applyProtection="1">
      <alignment horizontal="left" vertical="top" wrapText="1"/>
      <protection locked="0"/>
    </xf>
    <xf numFmtId="0" fontId="70" fillId="0" borderId="36" xfId="0" applyFont="1" applyBorder="1" applyAlignment="1" applyProtection="1">
      <alignment horizontal="left" vertical="top" wrapText="1"/>
      <protection locked="0"/>
    </xf>
    <xf numFmtId="0" fontId="44" fillId="4" borderId="0" xfId="0" applyFont="1" applyFill="1" applyBorder="1" applyAlignment="1" applyProtection="1">
      <alignment horizontal="left" vertical="center"/>
    </xf>
    <xf numFmtId="0" fontId="55" fillId="2" borderId="0" xfId="0" applyFont="1" applyFill="1" applyBorder="1" applyAlignment="1" applyProtection="1">
      <alignment horizontal="right" wrapText="1"/>
    </xf>
    <xf numFmtId="0" fontId="21" fillId="0" borderId="0" xfId="0" applyFont="1" applyFill="1" applyBorder="1" applyAlignment="1" applyProtection="1">
      <alignment horizontal="right" vertical="center" wrapText="1"/>
    </xf>
    <xf numFmtId="0" fontId="0" fillId="5" borderId="3" xfId="0" applyFont="1" applyFill="1" applyBorder="1" applyAlignment="1" applyProtection="1">
      <alignment horizontal="left" vertical="top"/>
      <protection locked="0"/>
    </xf>
    <xf numFmtId="0" fontId="0" fillId="5" borderId="4" xfId="0" applyFont="1" applyFill="1" applyBorder="1" applyAlignment="1" applyProtection="1">
      <alignment horizontal="left" vertical="top"/>
      <protection locked="0"/>
    </xf>
    <xf numFmtId="0" fontId="0" fillId="5" borderId="5" xfId="0" applyFont="1" applyFill="1" applyBorder="1" applyAlignment="1" applyProtection="1">
      <alignment horizontal="left" vertical="top"/>
      <protection locked="0"/>
    </xf>
    <xf numFmtId="0" fontId="0" fillId="5" borderId="6" xfId="0" applyFont="1" applyFill="1" applyBorder="1" applyAlignment="1" applyProtection="1">
      <alignment horizontal="left" vertical="top"/>
      <protection locked="0"/>
    </xf>
    <xf numFmtId="0" fontId="0" fillId="5" borderId="0" xfId="0" applyFont="1" applyFill="1" applyBorder="1" applyAlignment="1" applyProtection="1">
      <alignment horizontal="left" vertical="top"/>
      <protection locked="0"/>
    </xf>
    <xf numFmtId="0" fontId="0" fillId="5" borderId="7" xfId="0" applyFont="1" applyFill="1" applyBorder="1" applyAlignment="1" applyProtection="1">
      <alignment horizontal="left" vertical="top"/>
      <protection locked="0"/>
    </xf>
    <xf numFmtId="0" fontId="0" fillId="5" borderId="8" xfId="0" applyFont="1" applyFill="1" applyBorder="1" applyAlignment="1" applyProtection="1">
      <alignment horizontal="left" vertical="top"/>
      <protection locked="0"/>
    </xf>
    <xf numFmtId="0" fontId="0" fillId="5" borderId="9" xfId="0" applyFont="1" applyFill="1" applyBorder="1" applyAlignment="1" applyProtection="1">
      <alignment horizontal="left" vertical="top"/>
      <protection locked="0"/>
    </xf>
    <xf numFmtId="0" fontId="0" fillId="5" borderId="10" xfId="0" applyFont="1" applyFill="1" applyBorder="1" applyAlignment="1" applyProtection="1">
      <alignment horizontal="left" vertical="top"/>
      <protection locked="0"/>
    </xf>
    <xf numFmtId="0" fontId="37" fillId="2" borderId="0" xfId="0" applyFont="1" applyFill="1" applyBorder="1" applyAlignment="1" applyProtection="1">
      <alignment horizontal="left" vertical="center"/>
    </xf>
  </cellXfs>
  <cellStyles count="4">
    <cellStyle name="Hyperlink" xfId="2" builtinId="8"/>
    <cellStyle name="Normal" xfId="0" builtinId="0"/>
    <cellStyle name="Normal 2" xfId="3"/>
    <cellStyle name="Normal_ApprovedCredentials" xfId="1"/>
  </cellStyles>
  <dxfs count="7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FF0000"/>
        </patternFill>
      </fill>
    </dxf>
    <dxf>
      <font>
        <strike val="0"/>
        <color theme="1"/>
      </font>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val="0"/>
        <i val="0"/>
        <color theme="0"/>
      </font>
      <fill>
        <patternFill>
          <bgColor rgb="FFFF0000"/>
        </patternFill>
      </fill>
    </dxf>
    <dxf>
      <font>
        <color theme="0" tint="-0.499984740745262"/>
      </font>
    </dxf>
    <dxf>
      <fill>
        <patternFill>
          <bgColor theme="0" tint="-0.14996795556505021"/>
        </patternFill>
      </fill>
    </dxf>
    <dxf>
      <fill>
        <patternFill>
          <bgColor rgb="FFFFFF99"/>
        </patternFill>
      </fill>
    </dxf>
    <dxf>
      <fill>
        <patternFill>
          <bgColor theme="0" tint="-0.14996795556505021"/>
        </patternFill>
      </fill>
    </dxf>
    <dxf>
      <fill>
        <patternFill>
          <bgColor rgb="FFFFFF99"/>
        </patternFill>
      </fill>
    </dxf>
    <dxf>
      <fill>
        <patternFill>
          <bgColor rgb="FFFFFF99"/>
        </patternFill>
      </fill>
    </dxf>
    <dxf>
      <fill>
        <patternFill>
          <bgColor theme="0" tint="-0.14996795556505021"/>
        </patternFill>
      </fill>
    </dxf>
    <dxf>
      <fill>
        <patternFill>
          <bgColor rgb="FFFFFF99"/>
        </patternFill>
      </fill>
    </dxf>
    <dxf>
      <fill>
        <patternFill>
          <bgColor rgb="FFFFFF99"/>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rgb="FFFFFF99"/>
        </patternFill>
      </fill>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theme="0"/>
        </left>
        <right/>
        <top style="thin">
          <color theme="2" tint="-9.9978637043366805E-2"/>
        </top>
        <bottom/>
      </border>
      <protection locked="1" hidden="1"/>
    </dxf>
    <dxf>
      <font>
        <strike val="0"/>
        <outline val="0"/>
        <shadow val="0"/>
        <u val="none"/>
        <vertAlign val="baseline"/>
        <sz val="10"/>
        <color theme="1"/>
        <name val="Calibri"/>
        <scheme val="minor"/>
      </font>
      <numFmt numFmtId="30" formatCode="@"/>
      <alignment horizontal="left" vertical="center" textRotation="0" wrapText="1"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protection locked="0" hidden="0"/>
    </dxf>
    <dxf>
      <alignment horizontal="center" vertical="center" textRotation="0" wrapText="1" indent="0" justifyLastLine="0" shrinkToFit="0" readingOrder="0"/>
      <border diagonalUp="0" diagonalDown="0" outline="0">
        <left style="thin">
          <color theme="0"/>
        </left>
        <right style="thin">
          <color theme="0"/>
        </right>
        <top style="thin">
          <color theme="2" tint="-9.9978637043366805E-2"/>
        </top>
        <bottom/>
      </border>
      <protection locked="1" hidden="1"/>
    </dxf>
    <dxf>
      <font>
        <strike val="0"/>
        <outline val="0"/>
        <shadow val="0"/>
        <u val="none"/>
        <vertAlign val="baseline"/>
        <sz val="10"/>
        <color theme="1"/>
        <name val="Calibri"/>
        <scheme val="minor"/>
      </font>
      <numFmt numFmtId="30" formatCode="@"/>
      <alignment horizontal="left" vertical="center" textRotation="0" wrapText="1"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protection locked="0" hidden="0"/>
    </dxf>
    <dxf>
      <numFmt numFmtId="2" formatCode="0.00"/>
      <alignment horizontal="center" vertical="center" textRotation="0" wrapText="1" indent="0" justifyLastLine="0" shrinkToFit="0" readingOrder="0"/>
      <border diagonalUp="0" diagonalDown="0" outline="0">
        <left style="thin">
          <color theme="2" tint="-9.9978637043366805E-2"/>
        </left>
        <right style="thin">
          <color theme="2" tint="-9.9978637043366805E-2"/>
        </right>
        <top style="thin">
          <color theme="2" tint="-9.9978637043366805E-2"/>
        </top>
        <bottom/>
      </border>
      <protection locked="1" hidden="1"/>
    </dxf>
    <dxf>
      <font>
        <strike val="0"/>
        <outline val="0"/>
        <shadow val="0"/>
        <u val="none"/>
        <vertAlign val="baseline"/>
        <sz val="10"/>
        <color theme="1"/>
        <name val="Calibri"/>
        <scheme val="minor"/>
      </font>
      <numFmt numFmtId="30" formatCode="@"/>
      <alignment horizontal="left" vertical="center" textRotation="0" wrapText="1"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protection locked="0" hidden="0"/>
    </dxf>
    <dxf>
      <alignment horizontal="right" vertical="center" textRotation="0" wrapText="1" indent="0" justifyLastLine="0" shrinkToFit="0" readingOrder="0"/>
      <border diagonalUp="0" diagonalDown="0" outline="0">
        <left/>
        <right style="thin">
          <color theme="2" tint="-9.9978637043366805E-2"/>
        </right>
        <top style="thin">
          <color theme="2" tint="-9.9978637043366805E-2"/>
        </top>
        <bottom/>
      </border>
      <protection locked="1" hidden="1"/>
    </dxf>
    <dxf>
      <font>
        <strike val="0"/>
        <outline val="0"/>
        <shadow val="0"/>
        <u val="none"/>
        <vertAlign val="baseline"/>
        <sz val="10"/>
        <color theme="1"/>
        <name val="Calibri"/>
        <scheme val="minor"/>
      </font>
      <numFmt numFmtId="30" formatCode="@"/>
      <alignment horizontal="left" vertical="center" textRotation="0" wrapText="1" indent="0" justifyLastLine="0" shrinkToFit="0" readingOrder="0"/>
      <border diagonalUp="0" diagonalDown="0" outline="0">
        <left/>
        <right style="thin">
          <color theme="2" tint="-9.9978637043366805E-2"/>
        </right>
        <top style="thin">
          <color theme="2" tint="-9.9978637043366805E-2"/>
        </top>
        <bottom style="thin">
          <color theme="2" tint="-9.9978637043366805E-2"/>
        </bottom>
      </border>
      <protection locked="0" hidden="0"/>
    </dxf>
    <dxf>
      <border>
        <top style="thin">
          <color theme="2" tint="-9.9978637043366805E-2"/>
        </top>
      </border>
    </dxf>
    <dxf>
      <protection locked="1" hidden="1"/>
    </dxf>
    <dxf>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0"/>
    </dxf>
    <dxf>
      <border>
        <bottom style="thin">
          <color theme="2" tint="-9.9978637043366805E-2"/>
        </bottom>
      </border>
    </dxf>
    <dxf>
      <font>
        <strike val="0"/>
        <outline val="0"/>
        <shadow val="0"/>
        <vertAlign val="baseline"/>
        <sz val="11"/>
        <color auto="1"/>
        <name val="Calibri"/>
        <scheme val="minor"/>
      </font>
      <fill>
        <patternFill>
          <fgColor indexed="64"/>
          <bgColor theme="9" tint="0.39997558519241921"/>
        </patternFill>
      </fill>
      <alignment horizontal="center" vertical="center" textRotation="0" indent="0" justifyLastLine="0" shrinkToFit="0" readingOrder="0"/>
      <border diagonalUp="0" diagonalDown="0" outline="0">
        <left style="thin">
          <color theme="2" tint="-9.9978637043366805E-2"/>
        </left>
        <right style="thin">
          <color theme="2" tint="-9.9978637043366805E-2"/>
        </right>
        <top/>
        <bottom/>
      </border>
      <protection locked="1"/>
    </dxf>
  </dxfs>
  <tableStyles count="0" defaultTableStyle="TableStyleMedium2" defaultPivotStyle="PivotStyleLight16"/>
  <colors>
    <mruColors>
      <color rgb="FF0000FF"/>
      <color rgb="FFEAEAEA"/>
      <color rgb="FFFFFF99"/>
      <color rgb="FFFFFFCC"/>
      <color rgb="FFDDFFDD"/>
      <color rgb="FFCCFFFF"/>
      <color rgb="FFCCFFCC"/>
      <color rgb="FFFFFF66"/>
      <color rgb="FF69A4D9"/>
      <color rgb="FF34C7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5" dropStyle="combo" dx="16" fmlaLink="Main!$AL$39" fmlaRange="CredList!$E$2:$E$1633" noThreeD="1" sel="0" val="16"/>
</file>

<file path=xl/ctrlProps/ctrlProp2.xml><?xml version="1.0" encoding="utf-8"?>
<formControlPr xmlns="http://schemas.microsoft.com/office/spreadsheetml/2009/9/main" objectType="CheckBox" fmlaLink="AP42" lockText="1" noThreeD="1"/>
</file>

<file path=xl/ctrlProps/ctrlProp3.xml><?xml version="1.0" encoding="utf-8"?>
<formControlPr xmlns="http://schemas.microsoft.com/office/spreadsheetml/2009/9/main" objectType="CheckBox" fmlaLink="AP53"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1466851</xdr:colOff>
      <xdr:row>2</xdr:row>
      <xdr:rowOff>104775</xdr:rowOff>
    </xdr:from>
    <xdr:to>
      <xdr:col>7</xdr:col>
      <xdr:colOff>177614</xdr:colOff>
      <xdr:row>5</xdr:row>
      <xdr:rowOff>266700</xdr:rowOff>
    </xdr:to>
    <xdr:pic>
      <xdr:nvPicPr>
        <xdr:cNvPr id="2" name="Picture 1" descr="Army Continuing Education Systems Logo" title="ACES Logo">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3309" b="97794" l="2381" r="96667"/>
                  </a14:imgEffect>
                </a14:imgLayer>
              </a14:imgProps>
            </a:ext>
            <a:ext uri="{28A0092B-C50C-407E-A947-70E740481C1C}">
              <a14:useLocalDpi xmlns:a14="http://schemas.microsoft.com/office/drawing/2010/main" val="0"/>
            </a:ext>
          </a:extLst>
        </a:blip>
        <a:stretch>
          <a:fillRect/>
        </a:stretch>
      </xdr:blipFill>
      <xdr:spPr>
        <a:xfrm>
          <a:off x="8181976" y="371475"/>
          <a:ext cx="882463" cy="1143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5</xdr:row>
          <xdr:rowOff>276225</xdr:rowOff>
        </xdr:from>
        <xdr:to>
          <xdr:col>6</xdr:col>
          <xdr:colOff>1066800</xdr:colOff>
          <xdr:row>7</xdr:row>
          <xdr:rowOff>38100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45</xdr:row>
          <xdr:rowOff>76200</xdr:rowOff>
        </xdr:from>
        <xdr:to>
          <xdr:col>3</xdr:col>
          <xdr:colOff>190500</xdr:colOff>
          <xdr:row>46</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51</xdr:row>
          <xdr:rowOff>57150</xdr:rowOff>
        </xdr:from>
        <xdr:to>
          <xdr:col>3</xdr:col>
          <xdr:colOff>180975</xdr:colOff>
          <xdr:row>52</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4" displayName="Table4" ref="D10:G36" totalsRowShown="0" headerRowDxfId="73" dataDxfId="71" totalsRowDxfId="69" headerRowBorderDxfId="72" tableBorderDxfId="70" totalsRowBorderDxfId="68">
  <tableColumns count="4">
    <tableColumn id="1" name="Name of Courses and/or Exam Required for Credential Pathway" dataDxfId="67" totalsRowDxfId="66"/>
    <tableColumn id="13" name="Required Documents for Course/Exam" dataDxfId="65" totalsRowDxfId="64"/>
    <tableColumn id="6" name="Class Modality_x000a_(DL  / Classroom)" dataDxfId="63" totalsRowDxfId="62"/>
    <tableColumn id="9" name="Notes" dataDxfId="61" totalsRowDxfId="6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ol.army.mi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tabSelected="1" zoomScale="106" zoomScaleNormal="106" workbookViewId="0">
      <selection activeCell="P4" sqref="P4"/>
    </sheetView>
  </sheetViews>
  <sheetFormatPr defaultRowHeight="15" x14ac:dyDescent="0.25"/>
  <cols>
    <col min="2" max="2" width="1.5703125" customWidth="1"/>
    <col min="3" max="4" width="3.42578125" customWidth="1"/>
    <col min="5" max="5" width="4.5703125" customWidth="1"/>
    <col min="6" max="7" width="10.140625" customWidth="1"/>
    <col min="19" max="19" width="1.140625" customWidth="1"/>
    <col min="21" max="21" width="9.140625" customWidth="1"/>
    <col min="33" max="35" width="0" hidden="1" customWidth="1"/>
  </cols>
  <sheetData>
    <row r="1" spans="1:40" x14ac:dyDescent="0.25">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row>
    <row r="2" spans="1:40" ht="6" customHeight="1" x14ac:dyDescent="0.25">
      <c r="A2" s="492"/>
      <c r="B2" s="506"/>
      <c r="C2" s="506"/>
      <c r="D2" s="506"/>
      <c r="E2" s="506"/>
      <c r="F2" s="506"/>
      <c r="G2" s="506"/>
      <c r="H2" s="506"/>
      <c r="I2" s="506"/>
      <c r="J2" s="506"/>
      <c r="K2" s="506"/>
      <c r="L2" s="506"/>
      <c r="M2" s="506"/>
      <c r="N2" s="506"/>
      <c r="O2" s="506"/>
      <c r="P2" s="506"/>
      <c r="Q2" s="506"/>
      <c r="R2" s="506"/>
      <c r="S2" s="510"/>
      <c r="T2" s="492"/>
      <c r="U2" s="492"/>
      <c r="V2" s="492"/>
      <c r="W2" s="492"/>
      <c r="X2" s="492"/>
      <c r="Y2" s="492"/>
      <c r="Z2" s="492"/>
      <c r="AA2" s="492"/>
      <c r="AB2" s="492"/>
      <c r="AC2" s="492"/>
      <c r="AD2" s="492"/>
      <c r="AE2" s="492"/>
      <c r="AF2" s="492"/>
      <c r="AG2" s="492"/>
      <c r="AH2" s="492"/>
      <c r="AI2" s="492"/>
      <c r="AJ2" s="492"/>
      <c r="AK2" s="492"/>
      <c r="AL2" s="492"/>
      <c r="AM2" s="492"/>
      <c r="AN2" s="492"/>
    </row>
    <row r="3" spans="1:40" ht="6" customHeight="1" x14ac:dyDescent="0.25">
      <c r="A3" s="492"/>
      <c r="B3" s="506"/>
      <c r="C3" s="492"/>
      <c r="D3" s="492"/>
      <c r="E3" s="492"/>
      <c r="F3" s="492"/>
      <c r="G3" s="492"/>
      <c r="H3" s="492"/>
      <c r="I3" s="492"/>
      <c r="J3" s="492"/>
      <c r="K3" s="492"/>
      <c r="L3" s="492"/>
      <c r="M3" s="492"/>
      <c r="N3" s="492"/>
      <c r="O3" s="492"/>
      <c r="P3" s="492"/>
      <c r="Q3" s="492"/>
      <c r="R3" s="492"/>
      <c r="S3" s="506"/>
      <c r="T3" s="492"/>
      <c r="U3" s="492"/>
      <c r="V3" s="492"/>
      <c r="W3" s="492"/>
      <c r="X3" s="492"/>
      <c r="Y3" s="492"/>
      <c r="Z3" s="492"/>
      <c r="AA3" s="492"/>
      <c r="AB3" s="492"/>
      <c r="AC3" s="492"/>
      <c r="AD3" s="492"/>
      <c r="AE3" s="492"/>
      <c r="AF3" s="492"/>
      <c r="AG3" s="492"/>
      <c r="AH3" s="492"/>
      <c r="AI3" s="492"/>
      <c r="AJ3" s="492"/>
      <c r="AK3" s="492"/>
      <c r="AL3" s="492"/>
      <c r="AM3" s="492"/>
      <c r="AN3" s="492"/>
    </row>
    <row r="4" spans="1:40" ht="21" x14ac:dyDescent="0.35">
      <c r="A4" s="492"/>
      <c r="B4" s="506"/>
      <c r="C4" s="491"/>
      <c r="D4" s="491" t="s">
        <v>3419</v>
      </c>
      <c r="E4" s="492"/>
      <c r="F4" s="492"/>
      <c r="G4" s="492"/>
      <c r="H4" s="492"/>
      <c r="I4" s="492"/>
      <c r="J4" s="492"/>
      <c r="K4" s="492"/>
      <c r="L4" s="492"/>
      <c r="M4" s="492"/>
      <c r="N4" s="492"/>
      <c r="O4" s="492"/>
      <c r="P4" s="493"/>
      <c r="Q4" s="492"/>
      <c r="R4" s="492"/>
      <c r="S4" s="506"/>
      <c r="T4" s="492"/>
      <c r="U4" s="492"/>
      <c r="V4" s="492"/>
      <c r="W4" s="492"/>
      <c r="X4" s="492"/>
      <c r="Y4" s="492"/>
      <c r="Z4" s="492"/>
      <c r="AA4" s="492"/>
      <c r="AB4" s="492"/>
      <c r="AC4" s="492"/>
      <c r="AD4" s="492"/>
      <c r="AE4" s="492"/>
      <c r="AF4" s="492"/>
      <c r="AG4" s="492"/>
      <c r="AH4" s="492"/>
      <c r="AI4" s="492"/>
      <c r="AJ4" s="492"/>
      <c r="AK4" s="492"/>
      <c r="AL4" s="492"/>
      <c r="AM4" s="492"/>
      <c r="AN4" s="492"/>
    </row>
    <row r="5" spans="1:40" ht="8.25" customHeight="1" x14ac:dyDescent="0.25">
      <c r="A5" s="494"/>
      <c r="B5" s="507"/>
      <c r="C5" s="494"/>
      <c r="D5" s="494"/>
      <c r="E5" s="492"/>
      <c r="F5" s="492"/>
      <c r="G5" s="492"/>
      <c r="H5" s="492"/>
      <c r="I5" s="492"/>
      <c r="J5" s="492"/>
      <c r="K5" s="492"/>
      <c r="L5" s="492"/>
      <c r="M5" s="492"/>
      <c r="N5" s="492"/>
      <c r="O5" s="492"/>
      <c r="P5" s="492"/>
      <c r="Q5" s="492"/>
      <c r="R5" s="492"/>
      <c r="S5" s="506"/>
      <c r="T5" s="492"/>
      <c r="U5" s="492"/>
      <c r="V5" s="492"/>
      <c r="W5" s="492"/>
      <c r="X5" s="492"/>
      <c r="Y5" s="492"/>
      <c r="Z5" s="492"/>
      <c r="AA5" s="492"/>
      <c r="AB5" s="492"/>
      <c r="AC5" s="492"/>
      <c r="AD5" s="492"/>
      <c r="AE5" s="492"/>
      <c r="AF5" s="492"/>
      <c r="AG5" s="492"/>
      <c r="AH5" s="492"/>
      <c r="AI5" s="492"/>
      <c r="AJ5" s="492"/>
      <c r="AK5" s="492"/>
      <c r="AL5" s="492"/>
      <c r="AM5" s="492"/>
      <c r="AN5" s="492"/>
    </row>
    <row r="6" spans="1:40" ht="43.5" customHeight="1" x14ac:dyDescent="0.25">
      <c r="A6" s="492"/>
      <c r="B6" s="506"/>
      <c r="C6" s="492"/>
      <c r="D6" s="492"/>
      <c r="E6" s="567" t="s">
        <v>3476</v>
      </c>
      <c r="F6" s="567"/>
      <c r="G6" s="567"/>
      <c r="H6" s="567"/>
      <c r="I6" s="567"/>
      <c r="J6" s="567"/>
      <c r="K6" s="567"/>
      <c r="L6" s="567"/>
      <c r="M6" s="567"/>
      <c r="N6" s="567"/>
      <c r="O6" s="567"/>
      <c r="P6" s="567"/>
      <c r="Q6" s="567"/>
      <c r="R6" s="492"/>
      <c r="S6" s="506"/>
      <c r="T6" s="492"/>
      <c r="U6" s="492"/>
      <c r="V6" s="492"/>
      <c r="W6" s="492"/>
      <c r="X6" s="492"/>
      <c r="Y6" s="492"/>
      <c r="Z6" s="492"/>
      <c r="AA6" s="492"/>
      <c r="AB6" s="492"/>
      <c r="AC6" s="492"/>
      <c r="AD6" s="492"/>
      <c r="AE6" s="492"/>
      <c r="AF6" s="492"/>
      <c r="AG6" s="492"/>
      <c r="AH6" s="492"/>
      <c r="AI6" s="492"/>
      <c r="AJ6" s="492"/>
      <c r="AK6" s="492"/>
      <c r="AL6" s="492"/>
      <c r="AM6" s="492"/>
      <c r="AN6" s="492"/>
    </row>
    <row r="7" spans="1:40" ht="21" customHeight="1" x14ac:dyDescent="0.25">
      <c r="A7" s="492"/>
      <c r="B7" s="506"/>
      <c r="C7" s="492"/>
      <c r="D7" s="492"/>
      <c r="E7" s="568" t="s">
        <v>3468</v>
      </c>
      <c r="F7" s="568"/>
      <c r="G7" s="568"/>
      <c r="H7" s="568"/>
      <c r="I7" s="568"/>
      <c r="J7" s="568"/>
      <c r="K7" s="568"/>
      <c r="L7" s="568"/>
      <c r="M7" s="568"/>
      <c r="N7" s="568"/>
      <c r="O7" s="568"/>
      <c r="P7" s="568"/>
      <c r="Q7" s="568"/>
      <c r="R7" s="492"/>
      <c r="S7" s="506"/>
      <c r="T7" s="492"/>
      <c r="U7" s="492"/>
      <c r="V7" s="492"/>
      <c r="W7" s="492"/>
      <c r="X7" s="492"/>
      <c r="Y7" s="492"/>
      <c r="Z7" s="492"/>
      <c r="AA7" s="492"/>
      <c r="AB7" s="492"/>
      <c r="AC7" s="492"/>
      <c r="AD7" s="492"/>
      <c r="AE7" s="492"/>
      <c r="AF7" s="492"/>
      <c r="AG7" s="492"/>
      <c r="AH7" s="492"/>
      <c r="AI7" s="492"/>
      <c r="AJ7" s="492"/>
      <c r="AK7" s="492"/>
      <c r="AL7" s="492"/>
      <c r="AM7" s="492"/>
      <c r="AN7" s="492"/>
    </row>
    <row r="8" spans="1:40" ht="21" customHeight="1" x14ac:dyDescent="0.25">
      <c r="A8" s="495"/>
      <c r="B8" s="508"/>
      <c r="C8" s="495"/>
      <c r="D8" s="495"/>
      <c r="E8" s="496"/>
      <c r="F8" s="496"/>
      <c r="G8" s="496"/>
      <c r="H8" s="496"/>
      <c r="I8" s="496"/>
      <c r="J8" s="496"/>
      <c r="K8" s="496"/>
      <c r="L8" s="496"/>
      <c r="M8" s="496"/>
      <c r="N8" s="496"/>
      <c r="O8" s="496"/>
      <c r="P8" s="492"/>
      <c r="Q8" s="492"/>
      <c r="R8" s="492"/>
      <c r="S8" s="506"/>
      <c r="T8" s="492"/>
      <c r="U8" s="492"/>
      <c r="V8" s="492"/>
      <c r="W8" s="492"/>
      <c r="X8" s="492"/>
      <c r="Y8" s="492"/>
      <c r="Z8" s="492"/>
      <c r="AA8" s="492"/>
      <c r="AB8" s="492"/>
      <c r="AC8" s="492"/>
      <c r="AD8" s="492"/>
      <c r="AE8" s="492"/>
      <c r="AF8" s="492"/>
      <c r="AG8" s="492"/>
      <c r="AH8" s="492"/>
      <c r="AI8" s="492"/>
      <c r="AJ8" s="492"/>
      <c r="AK8" s="492"/>
      <c r="AL8" s="492"/>
      <c r="AM8" s="492"/>
      <c r="AN8" s="492"/>
    </row>
    <row r="9" spans="1:40" ht="15.75" x14ac:dyDescent="0.25">
      <c r="A9" s="492"/>
      <c r="B9" s="506"/>
      <c r="C9" s="492"/>
      <c r="D9" s="492"/>
      <c r="E9" s="497" t="s">
        <v>239</v>
      </c>
      <c r="F9" s="492"/>
      <c r="G9" s="492"/>
      <c r="H9" s="492"/>
      <c r="I9" s="492"/>
      <c r="J9" s="492"/>
      <c r="K9" s="492"/>
      <c r="L9" s="492"/>
      <c r="M9" s="492"/>
      <c r="N9" s="492"/>
      <c r="O9" s="492"/>
      <c r="P9" s="492"/>
      <c r="Q9" s="492"/>
      <c r="R9" s="492"/>
      <c r="S9" s="506"/>
      <c r="T9" s="492"/>
      <c r="U9" s="492"/>
      <c r="V9" s="492"/>
      <c r="W9" s="492"/>
      <c r="X9" s="492"/>
      <c r="Y9" s="492"/>
      <c r="Z9" s="492"/>
      <c r="AA9" s="492"/>
      <c r="AB9" s="492"/>
      <c r="AC9" s="492"/>
      <c r="AD9" s="492"/>
      <c r="AE9" s="492"/>
      <c r="AF9" s="492"/>
      <c r="AG9" s="492"/>
      <c r="AH9" s="492"/>
      <c r="AI9" s="492"/>
      <c r="AJ9" s="492"/>
      <c r="AK9" s="492"/>
      <c r="AL9" s="492"/>
      <c r="AM9" s="492"/>
      <c r="AN9" s="492"/>
    </row>
    <row r="10" spans="1:40" ht="15.75" x14ac:dyDescent="0.25">
      <c r="A10" s="497"/>
      <c r="B10" s="509"/>
      <c r="C10" s="497"/>
      <c r="D10" s="497"/>
      <c r="E10" s="492"/>
      <c r="F10" s="492"/>
      <c r="G10" s="492"/>
      <c r="H10" s="492"/>
      <c r="I10" s="492"/>
      <c r="J10" s="492"/>
      <c r="K10" s="492"/>
      <c r="L10" s="492"/>
      <c r="M10" s="492"/>
      <c r="N10" s="492"/>
      <c r="O10" s="492"/>
      <c r="P10" s="492"/>
      <c r="Q10" s="492"/>
      <c r="R10" s="492"/>
      <c r="S10" s="506"/>
      <c r="T10" s="492"/>
      <c r="U10" s="492"/>
      <c r="V10" s="492"/>
      <c r="W10" s="492"/>
      <c r="X10" s="492"/>
      <c r="Y10" s="492"/>
      <c r="Z10" s="492"/>
      <c r="AA10" s="492"/>
      <c r="AB10" s="492"/>
      <c r="AC10" s="492"/>
      <c r="AD10" s="492"/>
      <c r="AE10" s="492"/>
      <c r="AF10" s="492"/>
      <c r="AG10" s="503" t="str">
        <f ca="1">CELL("address", 'Credential Pathway'!C3)</f>
        <v>'[CA Request v020B14.xlsx]Credential Pathway'!$C$3</v>
      </c>
      <c r="AH10" s="503" t="str">
        <f ca="1">CELL("address",Main!C3)</f>
        <v>'[CA Request v020B14.xlsx]Main'!$C$3</v>
      </c>
      <c r="AI10" s="503" t="str">
        <f ca="1">CELL("address", Page_2_Cost_Details!C1)</f>
        <v>'[CA Request v020B14.xlsx]Page_2_Cost_Details'!$C$1</v>
      </c>
      <c r="AJ10" s="492"/>
      <c r="AK10" s="492"/>
      <c r="AL10" s="492"/>
      <c r="AM10" s="492"/>
      <c r="AN10" s="492"/>
    </row>
    <row r="11" spans="1:40" ht="15.75" x14ac:dyDescent="0.25">
      <c r="A11" s="492"/>
      <c r="B11" s="506"/>
      <c r="C11" s="492"/>
      <c r="D11" s="492"/>
      <c r="E11" s="498">
        <v>1</v>
      </c>
      <c r="F11" s="499" t="s">
        <v>3477</v>
      </c>
      <c r="G11" s="492"/>
      <c r="H11" s="492"/>
      <c r="I11" s="492"/>
      <c r="J11" s="492"/>
      <c r="K11" s="492"/>
      <c r="L11" s="492"/>
      <c r="M11" s="492"/>
      <c r="N11" s="492"/>
      <c r="O11" s="492"/>
      <c r="P11" s="492"/>
      <c r="Q11" s="492"/>
      <c r="R11" s="492"/>
      <c r="S11" s="506"/>
      <c r="T11" s="492"/>
      <c r="U11" s="492"/>
      <c r="V11" s="492"/>
      <c r="W11" s="492"/>
      <c r="X11" s="492"/>
      <c r="Y11" s="492"/>
      <c r="Z11" s="492"/>
      <c r="AA11" s="492"/>
      <c r="AB11" s="492"/>
      <c r="AC11" s="492"/>
      <c r="AD11" s="492"/>
      <c r="AE11" s="492"/>
      <c r="AF11" s="492"/>
      <c r="AG11" s="504">
        <f ca="1">FIND("]",AG10,1)+1</f>
        <v>27</v>
      </c>
      <c r="AH11" s="504">
        <f t="shared" ref="AH11:AI11" ca="1" si="0">FIND("]",AH10,1)+1</f>
        <v>27</v>
      </c>
      <c r="AI11" s="504">
        <f t="shared" ca="1" si="0"/>
        <v>27</v>
      </c>
      <c r="AJ11" s="492"/>
      <c r="AK11" s="492"/>
      <c r="AL11" s="492"/>
      <c r="AM11" s="492"/>
      <c r="AN11" s="492"/>
    </row>
    <row r="12" spans="1:40" ht="15.75" x14ac:dyDescent="0.25">
      <c r="A12" s="492"/>
      <c r="B12" s="506"/>
      <c r="C12" s="492"/>
      <c r="D12" s="492"/>
      <c r="E12" s="498"/>
      <c r="F12" s="500" t="s">
        <v>3469</v>
      </c>
      <c r="G12" s="492"/>
      <c r="H12" s="492" t="s">
        <v>3470</v>
      </c>
      <c r="I12" s="492"/>
      <c r="J12" s="492"/>
      <c r="K12" s="492"/>
      <c r="L12" s="492"/>
      <c r="M12" s="492"/>
      <c r="N12" s="492"/>
      <c r="O12" s="492"/>
      <c r="P12" s="492"/>
      <c r="Q12" s="492"/>
      <c r="R12" s="492"/>
      <c r="S12" s="506"/>
      <c r="T12" s="492"/>
      <c r="U12" s="492"/>
      <c r="V12" s="492"/>
      <c r="W12" s="492"/>
      <c r="X12" s="492"/>
      <c r="Y12" s="492"/>
      <c r="Z12" s="492"/>
      <c r="AA12" s="492"/>
      <c r="AB12" s="492"/>
      <c r="AC12" s="492"/>
      <c r="AD12" s="492"/>
      <c r="AE12" s="492"/>
      <c r="AF12" s="492"/>
      <c r="AG12" s="504"/>
      <c r="AH12" s="504"/>
      <c r="AI12" s="504"/>
      <c r="AJ12" s="492"/>
      <c r="AK12" s="492"/>
      <c r="AL12" s="492"/>
      <c r="AM12" s="492"/>
      <c r="AN12" s="492"/>
    </row>
    <row r="13" spans="1:40" ht="15.75" x14ac:dyDescent="0.25">
      <c r="A13" s="492"/>
      <c r="B13" s="506"/>
      <c r="C13" s="492"/>
      <c r="D13" s="492"/>
      <c r="E13" s="501">
        <v>2</v>
      </c>
      <c r="F13" s="499" t="str">
        <f ca="1">"Fill out your Credential Pathway on the """ &amp; AG14 &amp; """ tab in this Excel file."</f>
        <v>Fill out your Credential Pathway on the "Credential Pathway" tab in this Excel file.</v>
      </c>
      <c r="G13" s="492"/>
      <c r="H13" s="492"/>
      <c r="I13" s="492"/>
      <c r="J13" s="492"/>
      <c r="K13" s="492"/>
      <c r="L13" s="492"/>
      <c r="M13" s="492"/>
      <c r="N13" s="492"/>
      <c r="O13" s="492"/>
      <c r="P13" s="492"/>
      <c r="Q13" s="492"/>
      <c r="R13" s="492"/>
      <c r="S13" s="506"/>
      <c r="T13" s="492"/>
      <c r="U13" s="492"/>
      <c r="V13" s="492"/>
      <c r="W13" s="492"/>
      <c r="X13" s="492"/>
      <c r="Y13" s="492"/>
      <c r="Z13" s="492"/>
      <c r="AA13" s="492"/>
      <c r="AB13" s="492"/>
      <c r="AC13" s="492"/>
      <c r="AD13" s="492"/>
      <c r="AE13" s="492"/>
      <c r="AF13" s="492"/>
      <c r="AG13" s="504">
        <f ca="1">FIND("!",AG10,AG11)-1</f>
        <v>45</v>
      </c>
      <c r="AH13" s="504">
        <f t="shared" ref="AH13:AI13" ca="1" si="1">FIND("!",AH10,AH11)-1</f>
        <v>31</v>
      </c>
      <c r="AI13" s="504">
        <f t="shared" ca="1" si="1"/>
        <v>46</v>
      </c>
      <c r="AJ13" s="492"/>
      <c r="AK13" s="492"/>
      <c r="AL13" s="492"/>
      <c r="AM13" s="492"/>
      <c r="AN13" s="492"/>
    </row>
    <row r="14" spans="1:40" x14ac:dyDescent="0.25">
      <c r="A14" s="492"/>
      <c r="B14" s="506"/>
      <c r="C14" s="492"/>
      <c r="D14" s="492"/>
      <c r="E14" s="501">
        <v>3</v>
      </c>
      <c r="F14" s="492" t="str">
        <f ca="1">"Fill out the  """ &amp; AH14 &amp; """   and   """ &amp; AI14 &amp; """  tabs in this Excel file."</f>
        <v>Fill out the  "Main"   and   "Page_2_Cost_Details"  tabs in this Excel file.</v>
      </c>
      <c r="G14" s="492"/>
      <c r="H14" s="492"/>
      <c r="I14" s="492"/>
      <c r="J14" s="492"/>
      <c r="K14" s="492"/>
      <c r="L14" s="492"/>
      <c r="M14" s="492"/>
      <c r="N14" s="492"/>
      <c r="O14" s="492"/>
      <c r="P14" s="492"/>
      <c r="Q14" s="492"/>
      <c r="R14" s="492"/>
      <c r="S14" s="506"/>
      <c r="T14" s="492"/>
      <c r="U14" s="492"/>
      <c r="V14" s="492"/>
      <c r="W14" s="492"/>
      <c r="X14" s="492"/>
      <c r="Y14" s="492"/>
      <c r="Z14" s="492"/>
      <c r="AA14" s="492"/>
      <c r="AB14" s="492"/>
      <c r="AC14" s="492"/>
      <c r="AD14" s="492"/>
      <c r="AE14" s="492"/>
      <c r="AF14" s="492"/>
      <c r="AG14" s="505" t="str">
        <f ca="1">MID(AG10,AG11,AG13-AG11)</f>
        <v>Credential Pathway</v>
      </c>
      <c r="AH14" s="505" t="str">
        <f t="shared" ref="AH14:AI14" ca="1" si="2">MID(AH10,AH11,AH13-AH11)</f>
        <v>Main</v>
      </c>
      <c r="AI14" s="505" t="str">
        <f t="shared" ca="1" si="2"/>
        <v>Page_2_Cost_Details</v>
      </c>
      <c r="AJ14" s="492"/>
      <c r="AK14" s="492"/>
      <c r="AL14" s="492"/>
      <c r="AM14" s="492"/>
      <c r="AN14" s="492"/>
    </row>
    <row r="15" spans="1:40" ht="15.75" x14ac:dyDescent="0.25">
      <c r="A15" s="492"/>
      <c r="B15" s="506"/>
      <c r="C15" s="492"/>
      <c r="D15" s="492"/>
      <c r="E15" s="501">
        <v>4</v>
      </c>
      <c r="F15" s="499" t="s">
        <v>3478</v>
      </c>
      <c r="G15" s="492"/>
      <c r="H15" s="492"/>
      <c r="I15" s="492"/>
      <c r="J15" s="492"/>
      <c r="K15" s="492"/>
      <c r="L15" s="492"/>
      <c r="M15" s="492"/>
      <c r="N15" s="492"/>
      <c r="O15" s="492"/>
      <c r="P15" s="492"/>
      <c r="Q15" s="492"/>
      <c r="R15" s="492"/>
      <c r="S15" s="506"/>
      <c r="T15" s="492"/>
      <c r="U15" s="492"/>
      <c r="V15" s="492"/>
      <c r="W15" s="492"/>
      <c r="X15" s="492"/>
      <c r="Y15" s="492"/>
      <c r="Z15" s="492"/>
      <c r="AA15" s="492"/>
      <c r="AB15" s="492"/>
      <c r="AC15" s="492"/>
      <c r="AD15" s="492"/>
      <c r="AE15" s="492"/>
      <c r="AF15" s="492"/>
      <c r="AG15" s="492"/>
      <c r="AH15" s="492"/>
      <c r="AI15" s="492"/>
      <c r="AJ15" s="492"/>
      <c r="AK15" s="492"/>
      <c r="AL15" s="492"/>
      <c r="AM15" s="492"/>
      <c r="AN15" s="492"/>
    </row>
    <row r="16" spans="1:40" ht="15.75" x14ac:dyDescent="0.25">
      <c r="A16" s="492"/>
      <c r="B16" s="506"/>
      <c r="C16" s="492"/>
      <c r="D16" s="492"/>
      <c r="E16" s="501">
        <v>5</v>
      </c>
      <c r="F16" s="499" t="s">
        <v>3479</v>
      </c>
      <c r="G16" s="492"/>
      <c r="H16" s="492"/>
      <c r="I16" s="492"/>
      <c r="J16" s="492"/>
      <c r="K16" s="492"/>
      <c r="L16" s="492"/>
      <c r="M16" s="492"/>
      <c r="N16" s="492"/>
      <c r="O16" s="492"/>
      <c r="P16" s="492"/>
      <c r="Q16" s="492"/>
      <c r="R16" s="492"/>
      <c r="S16" s="506"/>
      <c r="T16" s="492"/>
      <c r="U16" s="492"/>
      <c r="V16" s="492"/>
      <c r="W16" s="492"/>
      <c r="X16" s="492"/>
      <c r="Y16" s="492"/>
      <c r="Z16" s="492"/>
      <c r="AA16" s="492"/>
      <c r="AB16" s="492"/>
      <c r="AC16" s="492"/>
      <c r="AD16" s="492"/>
      <c r="AE16" s="492"/>
      <c r="AF16" s="492"/>
      <c r="AG16" s="492"/>
      <c r="AH16" s="492"/>
      <c r="AI16" s="492"/>
      <c r="AJ16" s="492"/>
      <c r="AK16" s="492"/>
      <c r="AL16" s="492"/>
      <c r="AM16" s="492"/>
      <c r="AN16" s="492"/>
    </row>
    <row r="17" spans="1:40" ht="15.75" x14ac:dyDescent="0.25">
      <c r="A17" s="492"/>
      <c r="B17" s="506"/>
      <c r="C17" s="492"/>
      <c r="D17" s="492"/>
      <c r="E17" s="501"/>
      <c r="F17" s="499"/>
      <c r="G17" s="492"/>
      <c r="H17" s="492"/>
      <c r="I17" s="492"/>
      <c r="J17" s="492"/>
      <c r="K17" s="492"/>
      <c r="L17" s="492"/>
      <c r="M17" s="492"/>
      <c r="N17" s="492"/>
      <c r="O17" s="492"/>
      <c r="P17" s="492"/>
      <c r="Q17" s="492"/>
      <c r="R17" s="492"/>
      <c r="S17" s="506"/>
      <c r="T17" s="492"/>
      <c r="U17" s="492"/>
      <c r="V17" s="492"/>
      <c r="W17" s="492"/>
      <c r="X17" s="492"/>
      <c r="Y17" s="492"/>
      <c r="Z17" s="492"/>
      <c r="AA17" s="492"/>
      <c r="AB17" s="492"/>
      <c r="AC17" s="492"/>
      <c r="AD17" s="492"/>
      <c r="AE17" s="492"/>
      <c r="AF17" s="492"/>
      <c r="AG17" s="492"/>
      <c r="AH17" s="492"/>
      <c r="AI17" s="492"/>
      <c r="AJ17" s="492"/>
      <c r="AK17" s="492"/>
      <c r="AL17" s="492"/>
      <c r="AM17" s="492"/>
      <c r="AN17" s="492"/>
    </row>
    <row r="18" spans="1:40" x14ac:dyDescent="0.25">
      <c r="A18" s="492"/>
      <c r="B18" s="506"/>
      <c r="C18" s="492"/>
      <c r="D18" s="492"/>
      <c r="E18" s="492"/>
      <c r="F18" s="492"/>
      <c r="G18" s="492"/>
      <c r="H18" s="492"/>
      <c r="I18" s="492"/>
      <c r="J18" s="492"/>
      <c r="K18" s="492"/>
      <c r="L18" s="492"/>
      <c r="M18" s="492"/>
      <c r="N18" s="492"/>
      <c r="O18" s="492"/>
      <c r="P18" s="492"/>
      <c r="Q18" s="492"/>
      <c r="R18" s="492"/>
      <c r="S18" s="506"/>
      <c r="T18" s="492"/>
      <c r="U18" s="492"/>
      <c r="V18" s="492"/>
      <c r="W18" s="492"/>
      <c r="X18" s="492"/>
      <c r="Y18" s="492"/>
      <c r="Z18" s="492"/>
      <c r="AA18" s="492"/>
      <c r="AB18" s="492"/>
      <c r="AC18" s="492"/>
      <c r="AD18" s="492"/>
      <c r="AE18" s="492"/>
      <c r="AF18" s="492"/>
      <c r="AG18" s="492"/>
      <c r="AH18" s="492"/>
      <c r="AI18" s="492"/>
      <c r="AJ18" s="492"/>
      <c r="AK18" s="492"/>
      <c r="AL18" s="492"/>
      <c r="AM18" s="492"/>
      <c r="AN18" s="492"/>
    </row>
    <row r="19" spans="1:40" ht="15.75" x14ac:dyDescent="0.25">
      <c r="A19" s="492"/>
      <c r="B19" s="506"/>
      <c r="C19" s="492"/>
      <c r="D19" s="492"/>
      <c r="E19" s="499" t="s">
        <v>3480</v>
      </c>
      <c r="F19" s="492"/>
      <c r="G19" s="492"/>
      <c r="H19" s="492"/>
      <c r="I19" s="492"/>
      <c r="J19" s="492"/>
      <c r="K19" s="492"/>
      <c r="L19" s="492"/>
      <c r="M19" s="492"/>
      <c r="N19" s="492"/>
      <c r="O19" s="492"/>
      <c r="P19" s="492"/>
      <c r="Q19" s="492"/>
      <c r="R19" s="492"/>
      <c r="S19" s="506"/>
      <c r="T19" s="492"/>
      <c r="U19" s="492"/>
      <c r="V19" s="492"/>
      <c r="W19" s="492"/>
      <c r="X19" s="492"/>
      <c r="Y19" s="492"/>
      <c r="Z19" s="492"/>
      <c r="AA19" s="492"/>
      <c r="AB19" s="492"/>
      <c r="AC19" s="492"/>
      <c r="AD19" s="492"/>
      <c r="AE19" s="492"/>
      <c r="AF19" s="492"/>
      <c r="AG19" s="492"/>
      <c r="AH19" s="492"/>
      <c r="AI19" s="492"/>
      <c r="AJ19" s="492"/>
      <c r="AK19" s="492"/>
      <c r="AL19" s="492"/>
      <c r="AM19" s="492"/>
      <c r="AN19" s="492"/>
    </row>
    <row r="20" spans="1:40" x14ac:dyDescent="0.25">
      <c r="A20" s="492"/>
      <c r="B20" s="506"/>
      <c r="C20" s="492"/>
      <c r="D20" s="492"/>
      <c r="E20" s="492"/>
      <c r="F20" s="492"/>
      <c r="G20" s="492"/>
      <c r="H20" s="492"/>
      <c r="I20" s="492"/>
      <c r="J20" s="492"/>
      <c r="K20" s="492"/>
      <c r="L20" s="492"/>
      <c r="M20" s="492"/>
      <c r="N20" s="492"/>
      <c r="O20" s="492"/>
      <c r="P20" s="492"/>
      <c r="Q20" s="492"/>
      <c r="R20" s="492"/>
      <c r="S20" s="506"/>
      <c r="T20" s="492"/>
      <c r="U20" s="492"/>
      <c r="V20" s="492"/>
      <c r="W20" s="492"/>
      <c r="X20" s="492"/>
      <c r="Y20" s="492"/>
      <c r="Z20" s="492"/>
      <c r="AA20" s="492"/>
      <c r="AB20" s="492"/>
      <c r="AC20" s="492"/>
      <c r="AD20" s="492"/>
      <c r="AE20" s="492"/>
      <c r="AF20" s="492"/>
      <c r="AG20" s="492"/>
      <c r="AH20" s="492"/>
      <c r="AI20" s="492"/>
      <c r="AJ20" s="492"/>
      <c r="AK20" s="492"/>
      <c r="AL20" s="492"/>
      <c r="AM20" s="492"/>
      <c r="AN20" s="492"/>
    </row>
    <row r="21" spans="1:40" x14ac:dyDescent="0.25">
      <c r="A21" s="492"/>
      <c r="B21" s="506"/>
      <c r="C21" s="492"/>
      <c r="D21" s="492"/>
      <c r="E21" s="492"/>
      <c r="F21" s="492"/>
      <c r="G21" s="492"/>
      <c r="H21" s="492"/>
      <c r="I21" s="492"/>
      <c r="J21" s="492"/>
      <c r="K21" s="492"/>
      <c r="L21" s="492"/>
      <c r="M21" s="492"/>
      <c r="N21" s="492"/>
      <c r="O21" s="492"/>
      <c r="P21" s="492"/>
      <c r="Q21" s="492"/>
      <c r="R21" s="492"/>
      <c r="S21" s="506"/>
      <c r="T21" s="492"/>
      <c r="U21" s="492"/>
      <c r="V21" s="492"/>
      <c r="W21" s="492"/>
      <c r="X21" s="492"/>
      <c r="Y21" s="492"/>
      <c r="Z21" s="492"/>
      <c r="AA21" s="492"/>
      <c r="AB21" s="492"/>
      <c r="AC21" s="492"/>
      <c r="AD21" s="492"/>
      <c r="AE21" s="492"/>
      <c r="AF21" s="492"/>
      <c r="AG21" s="492"/>
      <c r="AH21" s="492"/>
      <c r="AI21" s="492"/>
      <c r="AJ21" s="492"/>
      <c r="AK21" s="492"/>
      <c r="AL21" s="492"/>
      <c r="AM21" s="492"/>
      <c r="AN21" s="492"/>
    </row>
    <row r="22" spans="1:40" x14ac:dyDescent="0.25">
      <c r="A22" s="492"/>
      <c r="B22" s="506"/>
      <c r="C22" s="492"/>
      <c r="D22" s="492"/>
      <c r="E22" s="492"/>
      <c r="F22" s="492"/>
      <c r="G22" s="492"/>
      <c r="H22" s="492"/>
      <c r="I22" s="492"/>
      <c r="J22" s="492"/>
      <c r="K22" s="492"/>
      <c r="L22" s="492"/>
      <c r="M22" s="492"/>
      <c r="N22" s="492"/>
      <c r="O22" s="492"/>
      <c r="P22" s="492"/>
      <c r="Q22" s="492"/>
      <c r="R22" s="492"/>
      <c r="S22" s="506"/>
      <c r="T22" s="492"/>
      <c r="U22" s="492"/>
      <c r="V22" s="492"/>
      <c r="W22" s="492"/>
      <c r="X22" s="492"/>
      <c r="Y22" s="492"/>
      <c r="Z22" s="492"/>
      <c r="AA22" s="492"/>
      <c r="AB22" s="492"/>
      <c r="AC22" s="492"/>
      <c r="AD22" s="492"/>
      <c r="AE22" s="492"/>
      <c r="AF22" s="492"/>
      <c r="AG22" s="492"/>
      <c r="AH22" s="492"/>
      <c r="AI22" s="492"/>
      <c r="AJ22" s="492"/>
      <c r="AK22" s="492"/>
      <c r="AL22" s="492"/>
      <c r="AM22" s="492"/>
      <c r="AN22" s="492"/>
    </row>
    <row r="23" spans="1:40" ht="15" customHeight="1" x14ac:dyDescent="0.35">
      <c r="B23" s="506"/>
      <c r="C23" s="491"/>
      <c r="D23" s="491" t="s">
        <v>162</v>
      </c>
      <c r="E23" s="492"/>
      <c r="F23" s="492"/>
      <c r="G23" s="492"/>
      <c r="H23" s="492"/>
      <c r="I23" s="492"/>
      <c r="J23" s="492"/>
      <c r="K23" s="492"/>
      <c r="L23" s="492"/>
      <c r="M23" s="492"/>
      <c r="N23" s="492"/>
      <c r="O23" s="492"/>
      <c r="P23" s="492"/>
      <c r="Q23" s="492"/>
      <c r="R23" s="492"/>
      <c r="S23" s="506"/>
      <c r="T23" s="492"/>
      <c r="U23" s="492"/>
      <c r="V23" s="492"/>
      <c r="W23" s="492"/>
      <c r="X23" s="492"/>
      <c r="Y23" s="492"/>
      <c r="Z23" s="492"/>
      <c r="AA23" s="492"/>
      <c r="AB23" s="492"/>
      <c r="AC23" s="492"/>
      <c r="AD23" s="492"/>
      <c r="AE23" s="492"/>
      <c r="AF23" s="492"/>
      <c r="AG23" s="492"/>
      <c r="AH23" s="492"/>
      <c r="AI23" s="492"/>
      <c r="AJ23" s="492"/>
      <c r="AK23" s="492"/>
      <c r="AL23" s="492"/>
      <c r="AM23" s="492"/>
      <c r="AN23" s="492"/>
    </row>
    <row r="24" spans="1:40" x14ac:dyDescent="0.25">
      <c r="A24" s="492"/>
      <c r="B24" s="506"/>
      <c r="C24" s="492"/>
      <c r="D24" s="492"/>
      <c r="E24" s="492"/>
      <c r="F24" s="492"/>
      <c r="G24" s="492"/>
      <c r="H24" s="492"/>
      <c r="I24" s="492"/>
      <c r="J24" s="492"/>
      <c r="K24" s="492"/>
      <c r="L24" s="492"/>
      <c r="M24" s="492"/>
      <c r="N24" s="492"/>
      <c r="O24" s="492"/>
      <c r="P24" s="492"/>
      <c r="Q24" s="492"/>
      <c r="R24" s="492"/>
      <c r="S24" s="506"/>
      <c r="T24" s="492"/>
      <c r="U24" s="492"/>
      <c r="V24" s="492"/>
      <c r="W24" s="492"/>
      <c r="X24" s="492"/>
      <c r="Y24" s="492"/>
      <c r="Z24" s="492"/>
      <c r="AA24" s="492"/>
      <c r="AB24" s="492"/>
      <c r="AC24" s="492"/>
      <c r="AD24" s="492"/>
      <c r="AE24" s="492"/>
      <c r="AF24" s="492"/>
      <c r="AG24" s="492"/>
      <c r="AH24" s="492"/>
      <c r="AI24" s="492"/>
      <c r="AJ24" s="492"/>
      <c r="AK24" s="492"/>
      <c r="AL24" s="492"/>
      <c r="AM24" s="492"/>
      <c r="AN24" s="492"/>
    </row>
    <row r="25" spans="1:40" x14ac:dyDescent="0.25">
      <c r="A25" s="492"/>
      <c r="B25" s="506"/>
      <c r="C25" s="492"/>
      <c r="D25" s="492"/>
      <c r="E25" s="502" t="s">
        <v>167</v>
      </c>
      <c r="F25" s="492"/>
      <c r="G25" s="492"/>
      <c r="H25" s="492"/>
      <c r="I25" s="492"/>
      <c r="J25" s="492"/>
      <c r="K25" s="492"/>
      <c r="L25" s="492"/>
      <c r="M25" s="492"/>
      <c r="N25" s="492"/>
      <c r="O25" s="492"/>
      <c r="P25" s="492"/>
      <c r="Q25" s="492"/>
      <c r="R25" s="492"/>
      <c r="S25" s="506"/>
      <c r="T25" s="492"/>
      <c r="U25" s="492"/>
      <c r="V25" s="492"/>
      <c r="W25" s="492"/>
      <c r="X25" s="492"/>
      <c r="Y25" s="492"/>
      <c r="Z25" s="492"/>
      <c r="AA25" s="492"/>
      <c r="AB25" s="492"/>
      <c r="AC25" s="492"/>
      <c r="AD25" s="492"/>
      <c r="AE25" s="492"/>
      <c r="AF25" s="492"/>
      <c r="AG25" s="492"/>
      <c r="AH25" s="492"/>
      <c r="AI25" s="492"/>
      <c r="AJ25" s="492"/>
      <c r="AK25" s="492"/>
      <c r="AL25" s="492"/>
      <c r="AM25" s="492"/>
      <c r="AN25" s="492"/>
    </row>
    <row r="26" spans="1:40" x14ac:dyDescent="0.25">
      <c r="A26" s="492"/>
      <c r="B26" s="506"/>
      <c r="C26" s="492"/>
      <c r="D26" s="492"/>
      <c r="E26" s="492" t="s">
        <v>166</v>
      </c>
      <c r="F26" s="492"/>
      <c r="G26" s="492"/>
      <c r="H26" s="492"/>
      <c r="I26" s="492"/>
      <c r="J26" s="492"/>
      <c r="K26" s="492"/>
      <c r="L26" s="492"/>
      <c r="M26" s="492"/>
      <c r="N26" s="492"/>
      <c r="O26" s="492"/>
      <c r="P26" s="492"/>
      <c r="Q26" s="492"/>
      <c r="R26" s="492"/>
      <c r="S26" s="506"/>
      <c r="T26" s="492"/>
      <c r="U26" s="492"/>
      <c r="V26" s="492"/>
      <c r="W26" s="492"/>
      <c r="X26" s="492"/>
      <c r="Y26" s="492"/>
      <c r="Z26" s="492"/>
      <c r="AA26" s="492"/>
      <c r="AB26" s="492"/>
      <c r="AC26" s="492"/>
      <c r="AD26" s="492"/>
      <c r="AE26" s="492"/>
      <c r="AF26" s="492"/>
      <c r="AG26" s="492"/>
      <c r="AH26" s="492"/>
      <c r="AI26" s="492"/>
      <c r="AJ26" s="492"/>
      <c r="AK26" s="492"/>
      <c r="AL26" s="492"/>
      <c r="AM26" s="492"/>
      <c r="AN26" s="492"/>
    </row>
    <row r="27" spans="1:40" x14ac:dyDescent="0.25">
      <c r="A27" s="492"/>
      <c r="B27" s="506"/>
      <c r="C27" s="492"/>
      <c r="D27" s="492"/>
      <c r="E27" s="492"/>
      <c r="F27" s="492"/>
      <c r="G27" s="492"/>
      <c r="H27" s="492"/>
      <c r="I27" s="492"/>
      <c r="J27" s="492"/>
      <c r="K27" s="492"/>
      <c r="L27" s="492"/>
      <c r="M27" s="492"/>
      <c r="N27" s="492"/>
      <c r="O27" s="492"/>
      <c r="P27" s="492"/>
      <c r="Q27" s="492"/>
      <c r="R27" s="492"/>
      <c r="S27" s="506"/>
      <c r="T27" s="492"/>
      <c r="U27" s="492"/>
      <c r="V27" s="492"/>
      <c r="W27" s="492"/>
      <c r="X27" s="492"/>
      <c r="Y27" s="492"/>
      <c r="Z27" s="492"/>
      <c r="AA27" s="492"/>
      <c r="AB27" s="492"/>
      <c r="AC27" s="492"/>
      <c r="AD27" s="492"/>
      <c r="AE27" s="492"/>
      <c r="AF27" s="492"/>
      <c r="AG27" s="492"/>
      <c r="AH27" s="492"/>
      <c r="AI27" s="492"/>
      <c r="AJ27" s="492"/>
      <c r="AK27" s="492"/>
      <c r="AL27" s="492"/>
      <c r="AM27" s="492"/>
      <c r="AN27" s="492"/>
    </row>
    <row r="28" spans="1:40" x14ac:dyDescent="0.25">
      <c r="A28" s="492"/>
      <c r="B28" s="506"/>
      <c r="C28" s="492"/>
      <c r="D28" s="492"/>
      <c r="E28" s="502" t="s">
        <v>163</v>
      </c>
      <c r="F28" s="492"/>
      <c r="G28" s="492"/>
      <c r="H28" s="492"/>
      <c r="I28" s="492"/>
      <c r="J28" s="492"/>
      <c r="K28" s="492"/>
      <c r="L28" s="492"/>
      <c r="M28" s="492"/>
      <c r="N28" s="492"/>
      <c r="O28" s="492"/>
      <c r="P28" s="492"/>
      <c r="Q28" s="492"/>
      <c r="R28" s="492"/>
      <c r="S28" s="506"/>
      <c r="T28" s="492"/>
      <c r="U28" s="492"/>
      <c r="V28" s="492"/>
      <c r="W28" s="492"/>
      <c r="X28" s="492"/>
      <c r="Y28" s="492"/>
      <c r="Z28" s="492"/>
      <c r="AA28" s="492"/>
      <c r="AB28" s="492"/>
      <c r="AC28" s="492"/>
      <c r="AD28" s="492"/>
      <c r="AE28" s="492"/>
      <c r="AF28" s="492"/>
      <c r="AG28" s="492"/>
      <c r="AH28" s="492"/>
      <c r="AI28" s="492"/>
      <c r="AJ28" s="492"/>
      <c r="AK28" s="492"/>
      <c r="AL28" s="492"/>
      <c r="AM28" s="492"/>
      <c r="AN28" s="492"/>
    </row>
    <row r="29" spans="1:40" x14ac:dyDescent="0.25">
      <c r="A29" s="492"/>
      <c r="B29" s="506"/>
      <c r="C29" s="492"/>
      <c r="D29" s="492"/>
      <c r="E29" s="566" t="s">
        <v>3471</v>
      </c>
      <c r="F29" s="566"/>
      <c r="G29" s="566"/>
      <c r="H29" s="566"/>
      <c r="I29" s="566"/>
      <c r="J29" s="566"/>
      <c r="K29" s="566"/>
      <c r="L29" s="566"/>
      <c r="M29" s="566"/>
      <c r="N29" s="566"/>
      <c r="O29" s="566"/>
      <c r="P29" s="566"/>
      <c r="Q29" s="492"/>
      <c r="R29" s="492"/>
      <c r="S29" s="506"/>
      <c r="T29" s="492"/>
      <c r="U29" s="492"/>
      <c r="V29" s="492"/>
      <c r="W29" s="492"/>
      <c r="X29" s="492"/>
      <c r="Y29" s="492"/>
      <c r="Z29" s="492"/>
      <c r="AA29" s="492"/>
      <c r="AB29" s="492"/>
      <c r="AC29" s="492"/>
      <c r="AD29" s="492"/>
      <c r="AE29" s="492"/>
      <c r="AF29" s="492"/>
      <c r="AG29" s="492"/>
      <c r="AH29" s="492"/>
      <c r="AI29" s="492"/>
      <c r="AJ29" s="492"/>
      <c r="AK29" s="492"/>
      <c r="AL29" s="492"/>
      <c r="AM29" s="492"/>
      <c r="AN29" s="492"/>
    </row>
    <row r="30" spans="1:40" ht="15" customHeight="1" x14ac:dyDescent="0.25">
      <c r="A30" s="492"/>
      <c r="B30" s="506"/>
      <c r="C30" s="492"/>
      <c r="D30" s="492"/>
      <c r="E30" s="566"/>
      <c r="F30" s="566"/>
      <c r="G30" s="566"/>
      <c r="H30" s="566"/>
      <c r="I30" s="566"/>
      <c r="J30" s="566"/>
      <c r="K30" s="566"/>
      <c r="L30" s="566"/>
      <c r="M30" s="566"/>
      <c r="N30" s="566"/>
      <c r="O30" s="566"/>
      <c r="P30" s="566"/>
      <c r="Q30" s="492"/>
      <c r="R30" s="492"/>
      <c r="S30" s="506"/>
      <c r="T30" s="492"/>
      <c r="U30" s="492"/>
      <c r="V30" s="492"/>
      <c r="W30" s="492"/>
      <c r="X30" s="492"/>
      <c r="Y30" s="492"/>
      <c r="Z30" s="492"/>
      <c r="AA30" s="492"/>
      <c r="AB30" s="492"/>
      <c r="AC30" s="492"/>
      <c r="AD30" s="492"/>
      <c r="AE30" s="492"/>
      <c r="AF30" s="492"/>
      <c r="AG30" s="492"/>
      <c r="AH30" s="492"/>
      <c r="AI30" s="492"/>
      <c r="AJ30" s="492"/>
      <c r="AK30" s="492"/>
      <c r="AL30" s="492"/>
      <c r="AM30" s="492"/>
      <c r="AN30" s="492"/>
    </row>
    <row r="31" spans="1:40" x14ac:dyDescent="0.25">
      <c r="A31" s="492"/>
      <c r="B31" s="506"/>
      <c r="C31" s="492"/>
      <c r="D31" s="492"/>
      <c r="E31" s="566"/>
      <c r="F31" s="566"/>
      <c r="G31" s="566"/>
      <c r="H31" s="566"/>
      <c r="I31" s="566"/>
      <c r="J31" s="566"/>
      <c r="K31" s="566"/>
      <c r="L31" s="566"/>
      <c r="M31" s="566"/>
      <c r="N31" s="566"/>
      <c r="O31" s="566"/>
      <c r="P31" s="566"/>
      <c r="Q31" s="492"/>
      <c r="R31" s="492"/>
      <c r="S31" s="506"/>
      <c r="T31" s="492"/>
      <c r="U31" s="492"/>
      <c r="V31" s="492"/>
      <c r="W31" s="492"/>
      <c r="X31" s="492"/>
      <c r="Y31" s="492"/>
      <c r="Z31" s="492"/>
      <c r="AA31" s="492"/>
      <c r="AB31" s="492"/>
      <c r="AC31" s="492"/>
      <c r="AD31" s="492"/>
      <c r="AE31" s="492"/>
      <c r="AF31" s="492"/>
      <c r="AG31" s="492"/>
      <c r="AH31" s="492"/>
      <c r="AI31" s="492"/>
      <c r="AJ31" s="492"/>
      <c r="AK31" s="492"/>
      <c r="AL31" s="492"/>
      <c r="AM31" s="492"/>
      <c r="AN31" s="492"/>
    </row>
    <row r="32" spans="1:40" x14ac:dyDescent="0.25">
      <c r="A32" s="492"/>
      <c r="B32" s="506"/>
      <c r="C32" s="492"/>
      <c r="D32" s="492"/>
      <c r="E32" s="566"/>
      <c r="F32" s="566"/>
      <c r="G32" s="566"/>
      <c r="H32" s="566"/>
      <c r="I32" s="566"/>
      <c r="J32" s="566"/>
      <c r="K32" s="566"/>
      <c r="L32" s="566"/>
      <c r="M32" s="566"/>
      <c r="N32" s="566"/>
      <c r="O32" s="566"/>
      <c r="P32" s="566"/>
      <c r="Q32" s="492"/>
      <c r="R32" s="492"/>
      <c r="S32" s="506"/>
      <c r="T32" s="492"/>
      <c r="U32" s="492"/>
      <c r="V32" s="492"/>
      <c r="W32" s="492"/>
      <c r="X32" s="492"/>
      <c r="Y32" s="492"/>
      <c r="Z32" s="492"/>
      <c r="AA32" s="492"/>
      <c r="AB32" s="492"/>
      <c r="AC32" s="492"/>
      <c r="AD32" s="492"/>
      <c r="AE32" s="492"/>
      <c r="AF32" s="492"/>
      <c r="AG32" s="492"/>
      <c r="AH32" s="492"/>
      <c r="AI32" s="492"/>
      <c r="AJ32" s="492"/>
      <c r="AK32" s="492"/>
      <c r="AL32" s="492"/>
      <c r="AM32" s="492"/>
      <c r="AN32" s="492"/>
    </row>
    <row r="33" spans="1:40" x14ac:dyDescent="0.25">
      <c r="A33" s="492"/>
      <c r="B33" s="506"/>
      <c r="C33" s="492"/>
      <c r="D33" s="492"/>
      <c r="E33" s="566"/>
      <c r="F33" s="566"/>
      <c r="G33" s="566"/>
      <c r="H33" s="566"/>
      <c r="I33" s="566"/>
      <c r="J33" s="566"/>
      <c r="K33" s="566"/>
      <c r="L33" s="566"/>
      <c r="M33" s="566"/>
      <c r="N33" s="566"/>
      <c r="O33" s="566"/>
      <c r="P33" s="566"/>
      <c r="Q33" s="492"/>
      <c r="R33" s="492"/>
      <c r="S33" s="506"/>
      <c r="T33" s="492"/>
      <c r="U33" s="492"/>
      <c r="V33" s="492"/>
      <c r="W33" s="492"/>
      <c r="X33" s="492"/>
      <c r="Y33" s="492"/>
      <c r="Z33" s="492"/>
      <c r="AA33" s="492"/>
      <c r="AB33" s="492"/>
      <c r="AC33" s="492"/>
      <c r="AD33" s="492"/>
      <c r="AE33" s="492"/>
      <c r="AF33" s="492"/>
      <c r="AG33" s="492"/>
      <c r="AH33" s="492"/>
      <c r="AI33" s="492"/>
      <c r="AJ33" s="492"/>
      <c r="AK33" s="492"/>
      <c r="AL33" s="492"/>
      <c r="AM33" s="492"/>
      <c r="AN33" s="492"/>
    </row>
    <row r="34" spans="1:40" x14ac:dyDescent="0.25">
      <c r="A34" s="492"/>
      <c r="B34" s="506"/>
      <c r="C34" s="492"/>
      <c r="D34" s="492"/>
      <c r="E34" s="566"/>
      <c r="F34" s="566"/>
      <c r="G34" s="566"/>
      <c r="H34" s="566"/>
      <c r="I34" s="566"/>
      <c r="J34" s="566"/>
      <c r="K34" s="566"/>
      <c r="L34" s="566"/>
      <c r="M34" s="566"/>
      <c r="N34" s="566"/>
      <c r="O34" s="566"/>
      <c r="P34" s="566"/>
      <c r="Q34" s="492"/>
      <c r="R34" s="492"/>
      <c r="S34" s="506"/>
      <c r="T34" s="492"/>
      <c r="U34" s="492"/>
      <c r="V34" s="492"/>
      <c r="W34" s="492"/>
      <c r="X34" s="492"/>
      <c r="Y34" s="492"/>
      <c r="Z34" s="492"/>
      <c r="AA34" s="492"/>
      <c r="AB34" s="492"/>
      <c r="AC34" s="492"/>
      <c r="AD34" s="492"/>
      <c r="AE34" s="492"/>
      <c r="AF34" s="492"/>
      <c r="AG34" s="492"/>
      <c r="AH34" s="492"/>
      <c r="AI34" s="492"/>
      <c r="AJ34" s="492"/>
      <c r="AK34" s="492"/>
      <c r="AL34" s="492"/>
      <c r="AM34" s="492"/>
      <c r="AN34" s="492"/>
    </row>
    <row r="35" spans="1:40" x14ac:dyDescent="0.25">
      <c r="A35" s="492"/>
      <c r="B35" s="506"/>
      <c r="C35" s="492"/>
      <c r="D35" s="492"/>
      <c r="E35" s="502" t="s">
        <v>164</v>
      </c>
      <c r="F35" s="492"/>
      <c r="G35" s="492"/>
      <c r="H35" s="492"/>
      <c r="I35" s="492"/>
      <c r="J35" s="492"/>
      <c r="K35" s="492"/>
      <c r="L35" s="492"/>
      <c r="M35" s="492"/>
      <c r="N35" s="492"/>
      <c r="O35" s="492"/>
      <c r="P35" s="492"/>
      <c r="Q35" s="492"/>
      <c r="R35" s="492"/>
      <c r="S35" s="506"/>
      <c r="T35" s="492"/>
      <c r="U35" s="492"/>
      <c r="V35" s="492"/>
      <c r="W35" s="492"/>
      <c r="X35" s="492"/>
      <c r="Y35" s="492"/>
      <c r="Z35" s="492"/>
      <c r="AA35" s="492"/>
      <c r="AB35" s="492"/>
      <c r="AC35" s="492"/>
      <c r="AD35" s="492"/>
      <c r="AE35" s="492"/>
      <c r="AF35" s="492"/>
      <c r="AG35" s="492"/>
      <c r="AH35" s="492"/>
      <c r="AI35" s="492"/>
      <c r="AJ35" s="492"/>
      <c r="AK35" s="492"/>
      <c r="AL35" s="492"/>
      <c r="AM35" s="492"/>
      <c r="AN35" s="492"/>
    </row>
    <row r="36" spans="1:40" ht="29.25" customHeight="1" x14ac:dyDescent="0.25">
      <c r="A36" s="492"/>
      <c r="B36" s="506"/>
      <c r="C36" s="492"/>
      <c r="D36" s="492"/>
      <c r="E36" s="566" t="s">
        <v>165</v>
      </c>
      <c r="F36" s="566"/>
      <c r="G36" s="566"/>
      <c r="H36" s="566"/>
      <c r="I36" s="566"/>
      <c r="J36" s="566"/>
      <c r="K36" s="566"/>
      <c r="L36" s="566"/>
      <c r="M36" s="566"/>
      <c r="N36" s="566"/>
      <c r="O36" s="566"/>
      <c r="P36" s="566"/>
      <c r="Q36" s="492"/>
      <c r="R36" s="492"/>
      <c r="S36" s="506"/>
      <c r="T36" s="492"/>
      <c r="U36" s="492"/>
      <c r="V36" s="492"/>
      <c r="W36" s="492"/>
      <c r="X36" s="492"/>
      <c r="Y36" s="492"/>
      <c r="Z36" s="492"/>
      <c r="AA36" s="492"/>
      <c r="AB36" s="492"/>
      <c r="AC36" s="492"/>
      <c r="AD36" s="492"/>
      <c r="AE36" s="492"/>
      <c r="AF36" s="492"/>
      <c r="AG36" s="492"/>
      <c r="AH36" s="492"/>
      <c r="AI36" s="492"/>
      <c r="AJ36" s="492"/>
      <c r="AK36" s="492"/>
      <c r="AL36" s="492"/>
      <c r="AM36" s="492"/>
      <c r="AN36" s="492"/>
    </row>
    <row r="37" spans="1:40" ht="29.25" customHeight="1" x14ac:dyDescent="0.25">
      <c r="A37" s="492"/>
      <c r="B37" s="506"/>
      <c r="C37" s="492"/>
      <c r="D37" s="492"/>
      <c r="E37" s="566"/>
      <c r="F37" s="566"/>
      <c r="G37" s="566"/>
      <c r="H37" s="566"/>
      <c r="I37" s="566"/>
      <c r="J37" s="566"/>
      <c r="K37" s="566"/>
      <c r="L37" s="566"/>
      <c r="M37" s="566"/>
      <c r="N37" s="566"/>
      <c r="O37" s="566"/>
      <c r="P37" s="566"/>
      <c r="Q37" s="492"/>
      <c r="R37" s="492"/>
      <c r="S37" s="506"/>
      <c r="T37" s="492"/>
      <c r="U37" s="492"/>
      <c r="V37" s="492"/>
      <c r="W37" s="492"/>
      <c r="X37" s="492"/>
      <c r="Y37" s="492"/>
      <c r="Z37" s="492"/>
      <c r="AA37" s="492"/>
      <c r="AB37" s="492"/>
      <c r="AC37" s="492"/>
      <c r="AD37" s="492"/>
      <c r="AE37" s="492"/>
      <c r="AF37" s="492"/>
      <c r="AG37" s="492"/>
      <c r="AH37" s="492"/>
      <c r="AI37" s="492"/>
      <c r="AJ37" s="492"/>
      <c r="AK37" s="492"/>
      <c r="AL37" s="492"/>
      <c r="AM37" s="492"/>
      <c r="AN37" s="492"/>
    </row>
    <row r="38" spans="1:40" ht="6" customHeight="1" x14ac:dyDescent="0.25">
      <c r="A38" s="492"/>
      <c r="B38" s="506"/>
      <c r="C38" s="506"/>
      <c r="D38" s="506"/>
      <c r="E38" s="506"/>
      <c r="F38" s="506"/>
      <c r="G38" s="506"/>
      <c r="H38" s="506"/>
      <c r="I38" s="506"/>
      <c r="J38" s="506"/>
      <c r="K38" s="506"/>
      <c r="L38" s="506"/>
      <c r="M38" s="506"/>
      <c r="N38" s="506"/>
      <c r="O38" s="506"/>
      <c r="P38" s="506"/>
      <c r="Q38" s="506"/>
      <c r="R38" s="506"/>
      <c r="S38" s="506"/>
      <c r="T38" s="492"/>
      <c r="U38" s="492"/>
      <c r="V38" s="492"/>
      <c r="W38" s="492"/>
      <c r="X38" s="492"/>
      <c r="Y38" s="492"/>
      <c r="Z38" s="492"/>
      <c r="AA38" s="492"/>
      <c r="AB38" s="492"/>
      <c r="AC38" s="492"/>
      <c r="AD38" s="492"/>
      <c r="AE38" s="492"/>
      <c r="AF38" s="492"/>
      <c r="AG38" s="492"/>
      <c r="AH38" s="492"/>
      <c r="AI38" s="492"/>
      <c r="AJ38" s="492"/>
      <c r="AK38" s="492"/>
      <c r="AL38" s="492"/>
      <c r="AM38" s="492"/>
      <c r="AN38" s="492"/>
    </row>
    <row r="39" spans="1:40" x14ac:dyDescent="0.25">
      <c r="A39" s="492"/>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row>
    <row r="40" spans="1:40" x14ac:dyDescent="0.25">
      <c r="A40" s="492"/>
      <c r="B40" s="492"/>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row>
    <row r="41" spans="1:40" x14ac:dyDescent="0.25">
      <c r="A41" s="492"/>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row>
    <row r="42" spans="1:40" x14ac:dyDescent="0.25">
      <c r="A42" s="492"/>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row>
    <row r="43" spans="1:40" x14ac:dyDescent="0.25">
      <c r="A43" s="492"/>
      <c r="B43" s="492"/>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row>
    <row r="44" spans="1:40" x14ac:dyDescent="0.25">
      <c r="A44" s="492"/>
      <c r="B44" s="492"/>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row>
    <row r="45" spans="1:40" x14ac:dyDescent="0.25">
      <c r="A45" s="492"/>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92"/>
      <c r="AN45" s="492"/>
    </row>
    <row r="46" spans="1:40" x14ac:dyDescent="0.25">
      <c r="A46" s="492"/>
      <c r="B46" s="492"/>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2"/>
      <c r="AK46" s="492"/>
      <c r="AL46" s="492"/>
      <c r="AM46" s="492"/>
      <c r="AN46" s="492"/>
    </row>
    <row r="47" spans="1:40" x14ac:dyDescent="0.25">
      <c r="A47" s="492"/>
      <c r="B47" s="492"/>
      <c r="C47" s="492"/>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2"/>
      <c r="AI47" s="492"/>
      <c r="AJ47" s="492"/>
      <c r="AK47" s="492"/>
      <c r="AL47" s="492"/>
      <c r="AM47" s="492"/>
      <c r="AN47" s="492"/>
    </row>
    <row r="48" spans="1:40" x14ac:dyDescent="0.25">
      <c r="A48" s="492"/>
      <c r="B48" s="492"/>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row>
    <row r="49" spans="1:40" x14ac:dyDescent="0.25">
      <c r="A49" s="492"/>
      <c r="B49" s="492"/>
      <c r="C49" s="492"/>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row>
    <row r="50" spans="1:40" x14ac:dyDescent="0.25">
      <c r="A50" s="492"/>
      <c r="B50" s="492"/>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row>
    <row r="51" spans="1:40" x14ac:dyDescent="0.25">
      <c r="A51" s="492"/>
      <c r="B51" s="492"/>
      <c r="C51" s="492"/>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row>
    <row r="52" spans="1:40" x14ac:dyDescent="0.25">
      <c r="A52" s="492"/>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row>
    <row r="53" spans="1:40" x14ac:dyDescent="0.25">
      <c r="A53" s="492"/>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row>
    <row r="54" spans="1:40" x14ac:dyDescent="0.25">
      <c r="A54" s="492"/>
      <c r="B54" s="492"/>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row>
    <row r="55" spans="1:40" x14ac:dyDescent="0.25">
      <c r="A55" s="492"/>
      <c r="B55" s="492"/>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row>
    <row r="56" spans="1:40" x14ac:dyDescent="0.25">
      <c r="A56" s="492"/>
      <c r="B56" s="492"/>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K56" s="492"/>
      <c r="AL56" s="492"/>
      <c r="AM56" s="492"/>
      <c r="AN56" s="492"/>
    </row>
    <row r="57" spans="1:40" x14ac:dyDescent="0.25">
      <c r="A57" s="492"/>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row>
    <row r="58" spans="1:40" x14ac:dyDescent="0.25">
      <c r="A58" s="492"/>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row>
    <row r="59" spans="1:40" x14ac:dyDescent="0.25">
      <c r="A59" s="492"/>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row>
    <row r="60" spans="1:40" x14ac:dyDescent="0.25">
      <c r="A60" s="492"/>
      <c r="B60" s="492"/>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row>
    <row r="61" spans="1:40" x14ac:dyDescent="0.25">
      <c r="A61" s="492"/>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row>
    <row r="62" spans="1:40" x14ac:dyDescent="0.25">
      <c r="X62" s="492"/>
      <c r="Y62" s="492"/>
      <c r="Z62" s="492"/>
      <c r="AA62" s="492"/>
      <c r="AB62" s="492"/>
      <c r="AC62" s="492"/>
      <c r="AD62" s="492"/>
      <c r="AE62" s="492"/>
      <c r="AF62" s="492"/>
      <c r="AG62" s="492"/>
      <c r="AH62" s="492"/>
      <c r="AI62" s="492"/>
      <c r="AJ62" s="492"/>
      <c r="AK62" s="492"/>
      <c r="AL62" s="492"/>
      <c r="AM62" s="492"/>
      <c r="AN62" s="492"/>
    </row>
  </sheetData>
  <sheetProtection algorithmName="SHA-512" hashValue="H5Si0WePBD4BqIeoP7Y+fsJZx4lS1BtP3MwVHrbwivN9f4GAwn/tFwcKYF46vU2ZXYnWEzPP6ajxR8nntTj5tw==" saltValue="CU15XKe6jTXygdfqkE1kzQ==" spinCount="100000" sheet="1" objects="1" scenarios="1" selectLockedCells="1"/>
  <mergeCells count="4">
    <mergeCell ref="E36:P37"/>
    <mergeCell ref="E29:P34"/>
    <mergeCell ref="E6:Q6"/>
    <mergeCell ref="E7:Q7"/>
  </mergeCells>
  <hyperlinks>
    <hyperlink ref="F1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93"/>
  <sheetViews>
    <sheetView zoomScaleNormal="100" zoomScaleSheetLayoutView="100" workbookViewId="0">
      <pane ySplit="10" topLeftCell="A11" activePane="bottomLeft" state="frozen"/>
      <selection pane="bottomLeft" activeCell="F11" sqref="F11"/>
    </sheetView>
  </sheetViews>
  <sheetFormatPr defaultRowHeight="15" x14ac:dyDescent="0.25"/>
  <cols>
    <col min="1" max="1" width="9.140625" style="520"/>
    <col min="2" max="2" width="1.5703125" style="326" customWidth="1"/>
    <col min="3" max="3" width="7.7109375" style="326" customWidth="1"/>
    <col min="4" max="4" width="38.5703125" style="326" customWidth="1"/>
    <col min="5" max="5" width="30.42578125" style="326" customWidth="1"/>
    <col min="6" max="6" width="13.28515625" style="326" customWidth="1"/>
    <col min="7" max="7" width="32.5703125" style="326" customWidth="1"/>
    <col min="8" max="8" width="2.7109375" style="326" customWidth="1"/>
    <col min="9" max="9" width="1.140625" style="326" customWidth="1"/>
    <col min="10" max="10" width="3.140625" style="311" customWidth="1"/>
    <col min="11" max="11" width="2.85546875" style="318" customWidth="1"/>
    <col min="12" max="12" width="6.140625" style="311" customWidth="1"/>
    <col min="13" max="15" width="9.140625" style="311"/>
    <col min="16" max="16" width="9.7109375" style="311" bestFit="1" customWidth="1"/>
    <col min="17" max="27" width="9.140625" style="311"/>
    <col min="28" max="16384" width="9.140625" style="326"/>
  </cols>
  <sheetData>
    <row r="1" spans="1:27" x14ac:dyDescent="0.25">
      <c r="A1" s="516"/>
      <c r="B1" s="514"/>
      <c r="C1" s="516"/>
      <c r="D1" s="516"/>
      <c r="E1" s="516"/>
      <c r="F1" s="516"/>
      <c r="G1" s="516"/>
      <c r="H1" s="516"/>
      <c r="I1" s="516"/>
      <c r="J1" s="315"/>
      <c r="K1" s="315"/>
      <c r="L1" s="317"/>
      <c r="M1" s="317"/>
      <c r="N1" s="317"/>
      <c r="O1" s="317"/>
      <c r="P1" s="317"/>
      <c r="Q1" s="317"/>
      <c r="R1" s="317"/>
    </row>
    <row r="2" spans="1:27" ht="6" customHeight="1" x14ac:dyDescent="0.25">
      <c r="A2" s="516"/>
      <c r="B2" s="521"/>
      <c r="C2" s="521"/>
      <c r="D2" s="521"/>
      <c r="E2" s="521"/>
      <c r="F2" s="521"/>
      <c r="G2" s="521"/>
      <c r="H2" s="521"/>
      <c r="I2" s="521"/>
      <c r="J2" s="515"/>
      <c r="K2" s="315"/>
    </row>
    <row r="3" spans="1:27" ht="33.75" x14ac:dyDescent="0.4">
      <c r="A3" s="516"/>
      <c r="B3" s="521"/>
      <c r="C3" s="323"/>
      <c r="D3" s="325" t="s">
        <v>3387</v>
      </c>
      <c r="E3" s="324"/>
      <c r="F3" s="324"/>
      <c r="G3" s="324"/>
      <c r="H3" s="324"/>
      <c r="I3" s="524"/>
      <c r="J3" s="517"/>
      <c r="K3" s="309"/>
      <c r="L3" s="310"/>
      <c r="M3" s="310"/>
      <c r="N3" s="310"/>
      <c r="O3" s="310"/>
      <c r="P3" s="310"/>
      <c r="Q3" s="310"/>
      <c r="R3" s="310"/>
    </row>
    <row r="4" spans="1:27" ht="24.75" customHeight="1" x14ac:dyDescent="0.35">
      <c r="A4" s="516"/>
      <c r="B4" s="521"/>
      <c r="C4" s="327"/>
      <c r="D4" s="327"/>
      <c r="E4" s="569"/>
      <c r="F4" s="569"/>
      <c r="G4" s="569"/>
      <c r="H4" s="569"/>
      <c r="I4" s="525"/>
      <c r="J4" s="328"/>
      <c r="K4" s="309"/>
      <c r="L4" s="310"/>
      <c r="M4" s="310"/>
      <c r="N4" s="326"/>
      <c r="O4" s="310"/>
      <c r="P4" s="310"/>
      <c r="Q4" s="310"/>
      <c r="R4" s="310"/>
    </row>
    <row r="5" spans="1:27" ht="18.75" customHeight="1" x14ac:dyDescent="0.3">
      <c r="A5" s="516"/>
      <c r="B5" s="521"/>
      <c r="C5" s="329"/>
      <c r="D5" s="572" t="s">
        <v>3472</v>
      </c>
      <c r="E5" s="572"/>
      <c r="F5" s="572"/>
      <c r="G5" s="539"/>
      <c r="H5" s="472"/>
      <c r="I5" s="526"/>
      <c r="J5" s="518"/>
      <c r="K5" s="309"/>
      <c r="L5" s="310"/>
      <c r="M5" s="310"/>
      <c r="N5" s="310"/>
      <c r="O5" s="310"/>
      <c r="P5" s="310"/>
      <c r="Q5" s="310"/>
      <c r="R5" s="310"/>
    </row>
    <row r="6" spans="1:27" s="332" customFormat="1" ht="24" customHeight="1" x14ac:dyDescent="0.25">
      <c r="A6" s="519"/>
      <c r="B6" s="522"/>
      <c r="C6" s="331"/>
      <c r="D6" s="540" t="s">
        <v>3473</v>
      </c>
      <c r="E6" s="331"/>
      <c r="F6" s="331"/>
      <c r="G6" s="331"/>
      <c r="H6" s="331"/>
      <c r="I6" s="527"/>
      <c r="J6" s="519"/>
      <c r="K6" s="320"/>
      <c r="L6" s="310"/>
      <c r="M6" s="310"/>
      <c r="N6" s="321"/>
      <c r="O6" s="321"/>
      <c r="P6" s="321"/>
      <c r="Q6" s="321"/>
      <c r="R6" s="321"/>
      <c r="S6" s="322"/>
      <c r="T6" s="322"/>
      <c r="U6" s="322"/>
      <c r="V6" s="322"/>
      <c r="W6" s="322"/>
      <c r="X6" s="322"/>
      <c r="Y6" s="322"/>
      <c r="Z6" s="322"/>
      <c r="AA6" s="322"/>
    </row>
    <row r="7" spans="1:27" s="332" customFormat="1" ht="15" customHeight="1" x14ac:dyDescent="0.25">
      <c r="A7" s="519"/>
      <c r="B7" s="522"/>
      <c r="C7" s="333"/>
      <c r="D7" s="330"/>
      <c r="E7" s="331"/>
      <c r="F7" s="331"/>
      <c r="G7" s="331"/>
      <c r="H7" s="331"/>
      <c r="I7" s="527"/>
      <c r="J7" s="519"/>
      <c r="K7" s="320"/>
      <c r="L7" s="334"/>
      <c r="P7" s="334"/>
      <c r="Q7" s="334"/>
      <c r="R7" s="334"/>
    </row>
    <row r="8" spans="1:27" s="332" customFormat="1" ht="15" customHeight="1" x14ac:dyDescent="0.25">
      <c r="A8" s="519"/>
      <c r="B8" s="522"/>
      <c r="C8" s="319"/>
      <c r="D8" s="335"/>
      <c r="E8" s="337"/>
      <c r="F8" s="337"/>
      <c r="G8" s="319"/>
      <c r="H8" s="319"/>
      <c r="I8" s="528"/>
      <c r="J8" s="519"/>
      <c r="K8" s="320"/>
      <c r="L8" s="334"/>
      <c r="M8" s="334"/>
      <c r="N8" s="334"/>
      <c r="O8" s="334"/>
      <c r="P8" s="334"/>
      <c r="Q8" s="334"/>
      <c r="R8" s="334"/>
    </row>
    <row r="9" spans="1:27" ht="40.5" customHeight="1" x14ac:dyDescent="0.25">
      <c r="A9" s="516"/>
      <c r="B9" s="521"/>
      <c r="C9" s="335"/>
      <c r="D9" s="335"/>
      <c r="E9" s="570" t="s">
        <v>3388</v>
      </c>
      <c r="F9" s="571"/>
      <c r="G9" s="338"/>
      <c r="H9" s="339"/>
      <c r="I9" s="529"/>
      <c r="J9" s="516"/>
      <c r="K9" s="309"/>
      <c r="L9" s="340"/>
      <c r="M9" s="340"/>
      <c r="N9" s="340"/>
      <c r="O9" s="340"/>
      <c r="P9" s="340"/>
      <c r="Q9" s="340"/>
      <c r="R9" s="340"/>
      <c r="S9" s="326"/>
      <c r="T9" s="326"/>
      <c r="U9" s="326"/>
      <c r="V9" s="326"/>
      <c r="W9" s="326"/>
      <c r="X9" s="326"/>
      <c r="Y9" s="326"/>
      <c r="Z9" s="326"/>
      <c r="AA9" s="326"/>
    </row>
    <row r="10" spans="1:27" ht="36" x14ac:dyDescent="0.25">
      <c r="A10" s="516"/>
      <c r="B10" s="521"/>
      <c r="C10" s="335"/>
      <c r="D10" s="341" t="s">
        <v>3389</v>
      </c>
      <c r="E10" s="342" t="s">
        <v>3390</v>
      </c>
      <c r="F10" s="342" t="s">
        <v>3391</v>
      </c>
      <c r="G10" s="343" t="s">
        <v>3392</v>
      </c>
      <c r="H10" s="312"/>
      <c r="I10" s="530"/>
      <c r="J10" s="340"/>
      <c r="K10" s="340"/>
      <c r="L10" s="340"/>
      <c r="M10" s="340"/>
      <c r="N10" s="340"/>
      <c r="O10" s="340"/>
      <c r="P10" s="511">
        <f ca="1">TODAY()</f>
        <v>43628</v>
      </c>
      <c r="Q10" s="326"/>
      <c r="R10" s="326"/>
      <c r="S10" s="326"/>
      <c r="T10" s="326"/>
      <c r="U10" s="326"/>
      <c r="V10" s="326"/>
      <c r="W10" s="326"/>
      <c r="X10" s="326"/>
      <c r="Y10" s="326"/>
      <c r="Z10" s="326"/>
      <c r="AA10" s="326"/>
    </row>
    <row r="11" spans="1:27" ht="30" customHeight="1" x14ac:dyDescent="0.25">
      <c r="A11" s="516"/>
      <c r="B11" s="521"/>
      <c r="C11" s="336" t="s">
        <v>3393</v>
      </c>
      <c r="D11" s="313"/>
      <c r="E11" s="512"/>
      <c r="F11" s="512"/>
      <c r="G11" s="314"/>
      <c r="H11" s="312"/>
      <c r="I11" s="530"/>
      <c r="J11" s="340"/>
      <c r="K11" s="340"/>
      <c r="L11" s="340"/>
      <c r="M11" s="340"/>
      <c r="N11" s="340"/>
      <c r="O11" s="340"/>
      <c r="Q11" s="326"/>
      <c r="R11" s="326"/>
      <c r="S11" s="326"/>
      <c r="T11" s="326"/>
      <c r="U11" s="326"/>
      <c r="V11" s="326"/>
      <c r="W11" s="326"/>
      <c r="X11" s="326"/>
      <c r="Y11" s="326"/>
      <c r="Z11" s="326"/>
      <c r="AA11" s="326"/>
    </row>
    <row r="12" spans="1:27" ht="30" customHeight="1" x14ac:dyDescent="0.25">
      <c r="A12" s="516"/>
      <c r="B12" s="521"/>
      <c r="C12" s="336" t="s">
        <v>3394</v>
      </c>
      <c r="D12" s="313"/>
      <c r="E12" s="512"/>
      <c r="F12" s="512"/>
      <c r="G12" s="314"/>
      <c r="H12" s="312"/>
      <c r="I12" s="530"/>
      <c r="J12" s="340"/>
      <c r="K12" s="340"/>
      <c r="L12" s="340"/>
      <c r="M12" s="340"/>
      <c r="N12" s="340"/>
      <c r="O12" s="340"/>
      <c r="P12" s="340"/>
      <c r="Q12" s="326"/>
      <c r="R12" s="326"/>
      <c r="S12" s="326"/>
      <c r="T12" s="326"/>
      <c r="U12" s="326"/>
      <c r="V12" s="326"/>
      <c r="W12" s="326"/>
      <c r="X12" s="326"/>
      <c r="Y12" s="326"/>
      <c r="Z12" s="326"/>
      <c r="AA12" s="326"/>
    </row>
    <row r="13" spans="1:27" ht="30" customHeight="1" x14ac:dyDescent="0.25">
      <c r="A13" s="516"/>
      <c r="B13" s="521"/>
      <c r="C13" s="336" t="s">
        <v>3395</v>
      </c>
      <c r="D13" s="313"/>
      <c r="E13" s="512"/>
      <c r="F13" s="512"/>
      <c r="G13" s="314"/>
      <c r="H13" s="312"/>
      <c r="I13" s="530"/>
      <c r="J13" s="340"/>
      <c r="K13" s="340"/>
      <c r="L13" s="340"/>
      <c r="M13" s="340"/>
      <c r="N13" s="340"/>
      <c r="O13" s="340"/>
      <c r="P13" s="340"/>
      <c r="Q13" s="326"/>
      <c r="R13" s="326"/>
      <c r="S13" s="326"/>
      <c r="T13" s="326"/>
      <c r="U13" s="326"/>
      <c r="V13" s="326"/>
      <c r="W13" s="326"/>
      <c r="X13" s="326"/>
      <c r="Y13" s="326"/>
      <c r="Z13" s="326"/>
      <c r="AA13" s="326"/>
    </row>
    <row r="14" spans="1:27" ht="30" customHeight="1" x14ac:dyDescent="0.25">
      <c r="A14" s="516"/>
      <c r="B14" s="521"/>
      <c r="C14" s="336" t="s">
        <v>3396</v>
      </c>
      <c r="D14" s="313"/>
      <c r="E14" s="512"/>
      <c r="F14" s="512"/>
      <c r="G14" s="314"/>
      <c r="H14" s="312"/>
      <c r="I14" s="530"/>
      <c r="J14" s="340"/>
      <c r="K14" s="340"/>
      <c r="L14" s="340"/>
      <c r="M14" s="340"/>
      <c r="N14" s="340"/>
      <c r="O14" s="340"/>
      <c r="P14" s="340"/>
      <c r="Q14" s="326"/>
      <c r="R14" s="326"/>
      <c r="S14" s="326"/>
      <c r="T14" s="326"/>
      <c r="U14" s="326"/>
      <c r="V14" s="326"/>
      <c r="W14" s="326"/>
      <c r="X14" s="326"/>
      <c r="Y14" s="326"/>
      <c r="Z14" s="326"/>
      <c r="AA14" s="326"/>
    </row>
    <row r="15" spans="1:27" ht="30" customHeight="1" x14ac:dyDescent="0.25">
      <c r="A15" s="516"/>
      <c r="B15" s="521"/>
      <c r="C15" s="336" t="s">
        <v>3397</v>
      </c>
      <c r="D15" s="313"/>
      <c r="E15" s="512"/>
      <c r="F15" s="512"/>
      <c r="G15" s="314"/>
      <c r="H15" s="312"/>
      <c r="I15" s="530"/>
      <c r="J15" s="340"/>
      <c r="K15" s="340"/>
      <c r="L15" s="340"/>
      <c r="M15" s="340"/>
      <c r="N15" s="340"/>
      <c r="O15" s="340"/>
      <c r="P15" s="340"/>
      <c r="Q15" s="326"/>
      <c r="R15" s="326"/>
      <c r="S15" s="326"/>
      <c r="T15" s="326"/>
      <c r="U15" s="326"/>
      <c r="V15" s="326"/>
      <c r="W15" s="326"/>
      <c r="X15" s="326"/>
      <c r="Y15" s="326"/>
      <c r="Z15" s="326"/>
      <c r="AA15" s="326"/>
    </row>
    <row r="16" spans="1:27" ht="30" customHeight="1" x14ac:dyDescent="0.25">
      <c r="A16" s="516"/>
      <c r="B16" s="521"/>
      <c r="C16" s="336" t="s">
        <v>3398</v>
      </c>
      <c r="D16" s="313"/>
      <c r="E16" s="512"/>
      <c r="F16" s="512"/>
      <c r="G16" s="314"/>
      <c r="H16" s="312"/>
      <c r="I16" s="530"/>
      <c r="J16" s="340"/>
      <c r="K16" s="340"/>
      <c r="L16" s="340"/>
      <c r="M16" s="340"/>
      <c r="N16" s="340"/>
      <c r="O16" s="340"/>
      <c r="P16" s="340"/>
      <c r="Q16" s="326"/>
      <c r="R16" s="326"/>
      <c r="S16" s="326"/>
      <c r="T16" s="326"/>
      <c r="U16" s="326"/>
      <c r="V16" s="326"/>
      <c r="W16" s="326"/>
      <c r="X16" s="326"/>
      <c r="Y16" s="326"/>
      <c r="Z16" s="326"/>
      <c r="AA16" s="326"/>
    </row>
    <row r="17" spans="1:27" ht="30" customHeight="1" x14ac:dyDescent="0.25">
      <c r="A17" s="516"/>
      <c r="B17" s="521"/>
      <c r="C17" s="336" t="s">
        <v>3399</v>
      </c>
      <c r="D17" s="313"/>
      <c r="E17" s="512"/>
      <c r="F17" s="512"/>
      <c r="G17" s="314"/>
      <c r="H17" s="312"/>
      <c r="I17" s="530"/>
      <c r="J17" s="340"/>
      <c r="K17" s="340"/>
      <c r="L17" s="340"/>
      <c r="M17" s="340"/>
      <c r="N17" s="340"/>
      <c r="O17" s="340"/>
      <c r="P17" s="340"/>
      <c r="Q17" s="326"/>
      <c r="R17" s="326"/>
      <c r="S17" s="326"/>
      <c r="T17" s="326"/>
      <c r="U17" s="326"/>
      <c r="V17" s="326"/>
      <c r="W17" s="326"/>
      <c r="X17" s="326"/>
      <c r="Y17" s="326"/>
      <c r="Z17" s="326"/>
      <c r="AA17" s="326"/>
    </row>
    <row r="18" spans="1:27" ht="30" customHeight="1" x14ac:dyDescent="0.25">
      <c r="A18" s="516"/>
      <c r="B18" s="521"/>
      <c r="C18" s="336" t="s">
        <v>3400</v>
      </c>
      <c r="D18" s="313"/>
      <c r="E18" s="512"/>
      <c r="F18" s="512"/>
      <c r="G18" s="314"/>
      <c r="H18" s="312"/>
      <c r="I18" s="523"/>
      <c r="J18" s="326"/>
      <c r="K18" s="326"/>
      <c r="L18" s="326"/>
      <c r="M18" s="326"/>
      <c r="N18" s="326"/>
      <c r="O18" s="326"/>
      <c r="P18" s="326"/>
      <c r="Q18" s="326"/>
      <c r="R18" s="326"/>
      <c r="S18" s="326"/>
      <c r="T18" s="326"/>
      <c r="U18" s="326"/>
      <c r="V18" s="326"/>
      <c r="W18" s="326"/>
      <c r="X18" s="326"/>
      <c r="Y18" s="326"/>
      <c r="Z18" s="326"/>
      <c r="AA18" s="326"/>
    </row>
    <row r="19" spans="1:27" ht="30" customHeight="1" x14ac:dyDescent="0.25">
      <c r="A19" s="516"/>
      <c r="B19" s="521"/>
      <c r="C19" s="336" t="s">
        <v>3401</v>
      </c>
      <c r="D19" s="313"/>
      <c r="E19" s="512"/>
      <c r="F19" s="512"/>
      <c r="G19" s="314"/>
      <c r="H19" s="312"/>
      <c r="I19" s="523"/>
      <c r="J19" s="326"/>
      <c r="K19" s="326"/>
      <c r="L19" s="326"/>
      <c r="M19" s="326"/>
      <c r="N19" s="326"/>
      <c r="O19" s="326"/>
      <c r="P19" s="326"/>
      <c r="Q19" s="326"/>
      <c r="R19" s="326"/>
      <c r="S19" s="326"/>
      <c r="T19" s="326"/>
      <c r="U19" s="326"/>
      <c r="V19" s="326"/>
      <c r="W19" s="326"/>
      <c r="X19" s="326"/>
      <c r="Y19" s="326"/>
      <c r="Z19" s="326"/>
      <c r="AA19" s="326"/>
    </row>
    <row r="20" spans="1:27" ht="30" customHeight="1" x14ac:dyDescent="0.25">
      <c r="A20" s="516"/>
      <c r="B20" s="521"/>
      <c r="C20" s="336" t="s">
        <v>3402</v>
      </c>
      <c r="D20" s="313"/>
      <c r="E20" s="512"/>
      <c r="F20" s="512"/>
      <c r="G20" s="314"/>
      <c r="H20" s="312"/>
      <c r="I20" s="523"/>
      <c r="J20" s="326"/>
      <c r="K20" s="326"/>
      <c r="L20" s="326"/>
      <c r="M20" s="326"/>
      <c r="N20" s="326"/>
      <c r="O20" s="326"/>
      <c r="P20" s="326"/>
      <c r="Q20" s="326"/>
      <c r="R20" s="326"/>
      <c r="S20" s="326"/>
      <c r="T20" s="326"/>
      <c r="U20" s="326"/>
      <c r="V20" s="326"/>
      <c r="W20" s="326"/>
      <c r="X20" s="326"/>
      <c r="Y20" s="326"/>
      <c r="Z20" s="326"/>
      <c r="AA20" s="326"/>
    </row>
    <row r="21" spans="1:27" ht="30" customHeight="1" x14ac:dyDescent="0.25">
      <c r="A21" s="516"/>
      <c r="B21" s="521"/>
      <c r="C21" s="336" t="s">
        <v>3403</v>
      </c>
      <c r="D21" s="313"/>
      <c r="E21" s="512"/>
      <c r="F21" s="512"/>
      <c r="G21" s="314"/>
      <c r="H21" s="312"/>
      <c r="I21" s="523"/>
      <c r="J21" s="326"/>
      <c r="K21" s="326"/>
      <c r="L21" s="326"/>
      <c r="M21" s="326"/>
      <c r="N21" s="326"/>
      <c r="O21" s="326"/>
      <c r="P21" s="326"/>
      <c r="Q21" s="326"/>
      <c r="R21" s="326"/>
      <c r="S21" s="326"/>
      <c r="T21" s="326"/>
      <c r="U21" s="326"/>
      <c r="V21" s="326"/>
      <c r="W21" s="326"/>
      <c r="X21" s="326"/>
      <c r="Y21" s="326"/>
      <c r="Z21" s="326"/>
      <c r="AA21" s="326"/>
    </row>
    <row r="22" spans="1:27" ht="30" customHeight="1" x14ac:dyDescent="0.25">
      <c r="A22" s="516"/>
      <c r="B22" s="521"/>
      <c r="C22" s="336" t="s">
        <v>3404</v>
      </c>
      <c r="D22" s="313"/>
      <c r="E22" s="512"/>
      <c r="F22" s="512"/>
      <c r="G22" s="314"/>
      <c r="H22" s="312"/>
      <c r="I22" s="523"/>
      <c r="J22" s="326"/>
      <c r="K22" s="326"/>
      <c r="L22" s="326"/>
      <c r="M22" s="326"/>
      <c r="N22" s="326"/>
      <c r="O22" s="326"/>
      <c r="P22" s="326"/>
      <c r="Q22" s="326"/>
      <c r="R22" s="326"/>
      <c r="S22" s="326"/>
      <c r="T22" s="326"/>
      <c r="U22" s="326"/>
      <c r="V22" s="326"/>
      <c r="W22" s="326"/>
      <c r="X22" s="326"/>
      <c r="Y22" s="326"/>
      <c r="Z22" s="326"/>
      <c r="AA22" s="326"/>
    </row>
    <row r="23" spans="1:27" ht="30" customHeight="1" x14ac:dyDescent="0.25">
      <c r="A23" s="516"/>
      <c r="B23" s="521"/>
      <c r="C23" s="336" t="s">
        <v>3405</v>
      </c>
      <c r="D23" s="313"/>
      <c r="E23" s="512"/>
      <c r="F23" s="512"/>
      <c r="G23" s="314"/>
      <c r="H23" s="312"/>
      <c r="I23" s="523"/>
      <c r="J23" s="326"/>
      <c r="K23" s="326"/>
      <c r="L23" s="326"/>
      <c r="M23" s="326"/>
      <c r="N23" s="326"/>
      <c r="O23" s="326"/>
      <c r="P23" s="326"/>
      <c r="Q23" s="326"/>
      <c r="R23" s="326"/>
      <c r="S23" s="326"/>
      <c r="T23" s="326"/>
      <c r="U23" s="326"/>
      <c r="V23" s="326"/>
      <c r="W23" s="326"/>
      <c r="X23" s="326"/>
      <c r="Y23" s="326"/>
      <c r="Z23" s="326"/>
      <c r="AA23" s="326"/>
    </row>
    <row r="24" spans="1:27" ht="30" customHeight="1" x14ac:dyDescent="0.25">
      <c r="A24" s="516"/>
      <c r="B24" s="521"/>
      <c r="C24" s="336" t="s">
        <v>3406</v>
      </c>
      <c r="D24" s="313"/>
      <c r="E24" s="512"/>
      <c r="F24" s="512"/>
      <c r="G24" s="314"/>
      <c r="H24" s="312"/>
      <c r="I24" s="523"/>
      <c r="J24" s="326"/>
      <c r="K24" s="326"/>
      <c r="L24" s="326"/>
      <c r="M24" s="326"/>
      <c r="N24" s="326"/>
      <c r="O24" s="326"/>
      <c r="P24" s="326"/>
      <c r="Q24" s="326"/>
      <c r="R24" s="326"/>
      <c r="S24" s="326"/>
      <c r="T24" s="326"/>
      <c r="U24" s="326"/>
      <c r="V24" s="326"/>
      <c r="W24" s="326"/>
      <c r="X24" s="326"/>
      <c r="Y24" s="326"/>
      <c r="Z24" s="326"/>
      <c r="AA24" s="326"/>
    </row>
    <row r="25" spans="1:27" ht="30" customHeight="1" x14ac:dyDescent="0.25">
      <c r="A25" s="516"/>
      <c r="B25" s="521"/>
      <c r="C25" s="336" t="s">
        <v>3407</v>
      </c>
      <c r="D25" s="313"/>
      <c r="E25" s="512"/>
      <c r="F25" s="512"/>
      <c r="G25" s="314"/>
      <c r="H25" s="312"/>
      <c r="I25" s="523"/>
      <c r="J25" s="326"/>
      <c r="K25" s="326"/>
      <c r="L25" s="326"/>
      <c r="M25" s="326"/>
      <c r="N25" s="326"/>
      <c r="O25" s="326"/>
      <c r="P25" s="326"/>
      <c r="Q25" s="326"/>
      <c r="R25" s="326"/>
      <c r="S25" s="326"/>
      <c r="T25" s="326"/>
      <c r="U25" s="326"/>
      <c r="V25" s="326"/>
      <c r="W25" s="326"/>
      <c r="X25" s="326"/>
      <c r="Y25" s="326"/>
      <c r="Z25" s="326"/>
      <c r="AA25" s="326"/>
    </row>
    <row r="26" spans="1:27" ht="30" customHeight="1" x14ac:dyDescent="0.25">
      <c r="A26" s="516"/>
      <c r="B26" s="521"/>
      <c r="C26" s="336" t="s">
        <v>3408</v>
      </c>
      <c r="D26" s="313"/>
      <c r="E26" s="512"/>
      <c r="F26" s="512"/>
      <c r="G26" s="314"/>
      <c r="H26" s="312"/>
      <c r="I26" s="523"/>
      <c r="J26" s="326"/>
      <c r="K26" s="326"/>
      <c r="L26" s="326"/>
      <c r="M26" s="326"/>
      <c r="N26" s="326"/>
      <c r="O26" s="326"/>
      <c r="P26" s="326"/>
      <c r="Q26" s="326"/>
      <c r="R26" s="326"/>
      <c r="S26" s="326"/>
      <c r="T26" s="326"/>
      <c r="U26" s="326"/>
      <c r="V26" s="326"/>
      <c r="W26" s="326"/>
      <c r="X26" s="326"/>
      <c r="Y26" s="326"/>
      <c r="Z26" s="326"/>
      <c r="AA26" s="326"/>
    </row>
    <row r="27" spans="1:27" ht="30" customHeight="1" x14ac:dyDescent="0.25">
      <c r="A27" s="516"/>
      <c r="B27" s="521"/>
      <c r="C27" s="336" t="s">
        <v>3409</v>
      </c>
      <c r="D27" s="313"/>
      <c r="E27" s="512"/>
      <c r="F27" s="512"/>
      <c r="G27" s="314"/>
      <c r="H27" s="312"/>
      <c r="I27" s="523"/>
      <c r="J27" s="326"/>
      <c r="K27" s="326"/>
      <c r="L27" s="326"/>
      <c r="M27" s="326"/>
      <c r="N27" s="326"/>
      <c r="O27" s="326"/>
      <c r="P27" s="326"/>
      <c r="Q27" s="326"/>
      <c r="R27" s="326"/>
      <c r="S27" s="326"/>
      <c r="T27" s="326"/>
      <c r="U27" s="326"/>
      <c r="V27" s="326"/>
      <c r="W27" s="326"/>
      <c r="X27" s="326"/>
      <c r="Y27" s="326"/>
      <c r="Z27" s="326"/>
      <c r="AA27" s="326"/>
    </row>
    <row r="28" spans="1:27" ht="30" customHeight="1" x14ac:dyDescent="0.25">
      <c r="A28" s="516"/>
      <c r="B28" s="521"/>
      <c r="C28" s="336" t="s">
        <v>3410</v>
      </c>
      <c r="D28" s="313"/>
      <c r="E28" s="512"/>
      <c r="F28" s="512"/>
      <c r="G28" s="314"/>
      <c r="H28" s="312"/>
      <c r="I28" s="523"/>
      <c r="J28" s="326"/>
      <c r="K28" s="326"/>
      <c r="L28" s="326"/>
      <c r="M28" s="326"/>
      <c r="N28" s="326"/>
      <c r="O28" s="326"/>
      <c r="P28" s="326"/>
      <c r="Q28" s="326"/>
      <c r="R28" s="326"/>
      <c r="S28" s="326"/>
      <c r="T28" s="326"/>
      <c r="U28" s="326"/>
      <c r="V28" s="326"/>
      <c r="W28" s="326"/>
      <c r="X28" s="326"/>
      <c r="Y28" s="326"/>
      <c r="Z28" s="326"/>
      <c r="AA28" s="326"/>
    </row>
    <row r="29" spans="1:27" ht="30" customHeight="1" x14ac:dyDescent="0.25">
      <c r="A29" s="516"/>
      <c r="B29" s="521"/>
      <c r="C29" s="336" t="s">
        <v>3411</v>
      </c>
      <c r="D29" s="313"/>
      <c r="E29" s="512"/>
      <c r="F29" s="512"/>
      <c r="G29" s="314"/>
      <c r="H29" s="312"/>
      <c r="I29" s="523"/>
      <c r="J29" s="326"/>
      <c r="K29" s="326"/>
      <c r="L29" s="326"/>
      <c r="M29" s="326"/>
      <c r="N29" s="326"/>
      <c r="O29" s="326"/>
      <c r="P29" s="326"/>
      <c r="Q29" s="326"/>
      <c r="R29" s="326"/>
      <c r="S29" s="326"/>
      <c r="T29" s="326"/>
      <c r="U29" s="326"/>
      <c r="V29" s="326"/>
      <c r="W29" s="326"/>
      <c r="X29" s="326"/>
      <c r="Y29" s="326"/>
      <c r="Z29" s="326"/>
      <c r="AA29" s="326"/>
    </row>
    <row r="30" spans="1:27" ht="30" customHeight="1" x14ac:dyDescent="0.25">
      <c r="A30" s="516"/>
      <c r="B30" s="521"/>
      <c r="C30" s="336" t="s">
        <v>3412</v>
      </c>
      <c r="D30" s="313"/>
      <c r="E30" s="512"/>
      <c r="F30" s="512"/>
      <c r="G30" s="314"/>
      <c r="H30" s="312"/>
      <c r="I30" s="523"/>
      <c r="J30" s="326"/>
      <c r="K30" s="326"/>
      <c r="L30" s="326"/>
      <c r="M30" s="326"/>
      <c r="N30" s="326"/>
      <c r="O30" s="326"/>
      <c r="P30" s="326"/>
      <c r="Q30" s="326"/>
      <c r="R30" s="326"/>
      <c r="S30" s="326"/>
      <c r="T30" s="326"/>
      <c r="U30" s="326"/>
      <c r="V30" s="326"/>
      <c r="W30" s="326"/>
      <c r="X30" s="326"/>
      <c r="Y30" s="326"/>
      <c r="Z30" s="326"/>
      <c r="AA30" s="326"/>
    </row>
    <row r="31" spans="1:27" ht="30" customHeight="1" x14ac:dyDescent="0.25">
      <c r="A31" s="516"/>
      <c r="B31" s="521"/>
      <c r="C31" s="336" t="s">
        <v>3413</v>
      </c>
      <c r="D31" s="313"/>
      <c r="E31" s="512"/>
      <c r="F31" s="512"/>
      <c r="G31" s="314"/>
      <c r="H31" s="312"/>
      <c r="I31" s="523"/>
      <c r="J31" s="326"/>
      <c r="K31" s="326"/>
      <c r="L31" s="326"/>
      <c r="M31" s="326"/>
      <c r="N31" s="326"/>
      <c r="O31" s="326"/>
      <c r="P31" s="326"/>
      <c r="Q31" s="326"/>
      <c r="R31" s="326"/>
      <c r="S31" s="326"/>
      <c r="T31" s="326"/>
      <c r="U31" s="326"/>
      <c r="V31" s="326"/>
      <c r="W31" s="326"/>
      <c r="X31" s="326"/>
      <c r="Y31" s="326"/>
      <c r="Z31" s="326"/>
      <c r="AA31" s="326"/>
    </row>
    <row r="32" spans="1:27" ht="30" customHeight="1" x14ac:dyDescent="0.25">
      <c r="A32" s="516"/>
      <c r="B32" s="521"/>
      <c r="C32" s="336" t="s">
        <v>3414</v>
      </c>
      <c r="D32" s="313"/>
      <c r="E32" s="512"/>
      <c r="F32" s="512"/>
      <c r="G32" s="314"/>
      <c r="H32" s="312"/>
      <c r="I32" s="523"/>
      <c r="J32" s="326"/>
      <c r="K32" s="326"/>
      <c r="L32" s="326"/>
      <c r="M32" s="326"/>
      <c r="N32" s="326"/>
      <c r="O32" s="326"/>
      <c r="P32" s="326"/>
      <c r="Q32" s="326"/>
      <c r="R32" s="326"/>
      <c r="S32" s="326"/>
      <c r="T32" s="326"/>
      <c r="U32" s="326"/>
      <c r="V32" s="326"/>
      <c r="W32" s="326"/>
      <c r="X32" s="326"/>
      <c r="Y32" s="326"/>
      <c r="Z32" s="326"/>
      <c r="AA32" s="326"/>
    </row>
    <row r="33" spans="1:29" ht="30" customHeight="1" x14ac:dyDescent="0.25">
      <c r="A33" s="516"/>
      <c r="B33" s="521"/>
      <c r="C33" s="336" t="s">
        <v>3415</v>
      </c>
      <c r="D33" s="313"/>
      <c r="E33" s="512"/>
      <c r="F33" s="512"/>
      <c r="G33" s="314"/>
      <c r="H33" s="312"/>
      <c r="I33" s="523"/>
      <c r="J33" s="326"/>
      <c r="K33" s="326"/>
      <c r="L33" s="326"/>
      <c r="M33" s="326"/>
      <c r="N33" s="326"/>
      <c r="O33" s="326"/>
      <c r="P33" s="326"/>
      <c r="Q33" s="326"/>
      <c r="R33" s="326"/>
      <c r="S33" s="326"/>
      <c r="T33" s="326"/>
      <c r="U33" s="326"/>
      <c r="V33" s="326"/>
      <c r="W33" s="326"/>
      <c r="X33" s="326"/>
      <c r="Y33" s="326"/>
      <c r="Z33" s="326"/>
      <c r="AA33" s="326"/>
    </row>
    <row r="34" spans="1:29" ht="30" customHeight="1" x14ac:dyDescent="0.25">
      <c r="A34" s="516"/>
      <c r="B34" s="521"/>
      <c r="C34" s="336" t="s">
        <v>3416</v>
      </c>
      <c r="D34" s="313"/>
      <c r="E34" s="512"/>
      <c r="F34" s="512"/>
      <c r="G34" s="314"/>
      <c r="H34" s="312"/>
      <c r="I34" s="523"/>
      <c r="J34" s="326"/>
      <c r="K34" s="326"/>
      <c r="L34" s="326"/>
      <c r="M34" s="326"/>
      <c r="N34" s="326"/>
      <c r="O34" s="326"/>
      <c r="P34" s="326"/>
      <c r="Q34" s="326"/>
      <c r="R34" s="326"/>
      <c r="S34" s="326"/>
      <c r="T34" s="326"/>
      <c r="U34" s="326"/>
      <c r="V34" s="326"/>
      <c r="W34" s="326"/>
      <c r="X34" s="326"/>
      <c r="Y34" s="326"/>
      <c r="Z34" s="326"/>
      <c r="AA34" s="326"/>
    </row>
    <row r="35" spans="1:29" ht="30" customHeight="1" x14ac:dyDescent="0.25">
      <c r="A35" s="516"/>
      <c r="B35" s="521"/>
      <c r="C35" s="336" t="s">
        <v>3417</v>
      </c>
      <c r="D35" s="313"/>
      <c r="E35" s="512"/>
      <c r="F35" s="512"/>
      <c r="G35" s="314"/>
      <c r="H35" s="312"/>
      <c r="I35" s="523"/>
      <c r="J35" s="326"/>
      <c r="K35" s="326"/>
      <c r="L35" s="326"/>
      <c r="M35" s="326"/>
      <c r="N35" s="326"/>
      <c r="O35" s="326"/>
      <c r="P35" s="326"/>
      <c r="Q35" s="326"/>
      <c r="R35" s="326"/>
      <c r="S35" s="326"/>
      <c r="T35" s="326"/>
      <c r="U35" s="326"/>
      <c r="V35" s="326"/>
      <c r="W35" s="326"/>
      <c r="X35" s="326"/>
      <c r="Y35" s="326"/>
      <c r="Z35" s="326"/>
      <c r="AA35" s="326"/>
    </row>
    <row r="36" spans="1:29" ht="30" customHeight="1" x14ac:dyDescent="0.25">
      <c r="A36" s="516"/>
      <c r="B36" s="521"/>
      <c r="C36" s="336" t="s">
        <v>3418</v>
      </c>
      <c r="D36" s="313"/>
      <c r="E36" s="512"/>
      <c r="F36" s="513"/>
      <c r="G36" s="316"/>
      <c r="H36" s="312"/>
      <c r="I36" s="523"/>
      <c r="J36" s="326"/>
      <c r="K36" s="326"/>
      <c r="L36" s="326"/>
      <c r="M36" s="326"/>
      <c r="N36" s="326"/>
      <c r="O36" s="326"/>
      <c r="P36" s="326"/>
      <c r="Q36" s="326"/>
      <c r="R36" s="326"/>
      <c r="S36" s="326"/>
      <c r="T36" s="326"/>
      <c r="U36" s="326"/>
      <c r="V36" s="326"/>
      <c r="W36" s="326"/>
      <c r="X36" s="326"/>
      <c r="Y36" s="326"/>
      <c r="Z36" s="326"/>
      <c r="AA36" s="326"/>
    </row>
    <row r="37" spans="1:29" s="533" customFormat="1" x14ac:dyDescent="0.25">
      <c r="A37" s="309"/>
      <c r="B37" s="530"/>
      <c r="C37" s="531"/>
      <c r="D37" s="531"/>
      <c r="E37" s="531"/>
      <c r="F37" s="531"/>
      <c r="G37" s="531"/>
      <c r="H37" s="531"/>
      <c r="I37" s="530"/>
      <c r="J37" s="532"/>
      <c r="K37" s="309"/>
    </row>
    <row r="38" spans="1:29" s="310" customFormat="1" ht="6.75" customHeight="1" x14ac:dyDescent="0.25">
      <c r="A38" s="309"/>
      <c r="B38" s="530"/>
      <c r="C38" s="530"/>
      <c r="D38" s="530"/>
      <c r="E38" s="530"/>
      <c r="F38" s="530"/>
      <c r="G38" s="530"/>
      <c r="H38" s="530"/>
      <c r="I38" s="530"/>
      <c r="J38" s="532"/>
      <c r="K38" s="309"/>
      <c r="AC38" s="310">
        <v>11</v>
      </c>
    </row>
    <row r="39" spans="1:29" s="533" customFormat="1" x14ac:dyDescent="0.25">
      <c r="A39" s="534"/>
      <c r="B39" s="535"/>
      <c r="C39" s="535"/>
      <c r="D39" s="535"/>
      <c r="E39" s="535"/>
      <c r="F39" s="535"/>
      <c r="G39" s="535"/>
      <c r="H39" s="535"/>
      <c r="I39" s="535"/>
      <c r="J39" s="535"/>
      <c r="K39" s="536"/>
    </row>
    <row r="40" spans="1:29" s="533" customFormat="1" x14ac:dyDescent="0.25">
      <c r="A40" s="310"/>
      <c r="K40" s="537"/>
    </row>
    <row r="41" spans="1:29" s="533" customFormat="1" x14ac:dyDescent="0.25">
      <c r="A41" s="310"/>
      <c r="K41" s="537"/>
    </row>
    <row r="42" spans="1:29" s="533" customFormat="1" x14ac:dyDescent="0.25">
      <c r="A42" s="310"/>
      <c r="K42" s="537"/>
    </row>
    <row r="43" spans="1:29" s="533" customFormat="1" x14ac:dyDescent="0.25">
      <c r="A43" s="310"/>
      <c r="K43" s="537"/>
    </row>
    <row r="44" spans="1:29" s="533" customFormat="1" x14ac:dyDescent="0.25">
      <c r="A44" s="310"/>
      <c r="K44" s="537"/>
    </row>
    <row r="45" spans="1:29" s="533" customFormat="1" x14ac:dyDescent="0.25">
      <c r="A45" s="310"/>
      <c r="K45" s="537"/>
    </row>
    <row r="46" spans="1:29" s="533" customFormat="1" x14ac:dyDescent="0.25">
      <c r="A46" s="310"/>
      <c r="K46" s="537"/>
    </row>
    <row r="47" spans="1:29" s="311" customFormat="1" x14ac:dyDescent="0.25">
      <c r="A47" s="317"/>
      <c r="K47" s="318"/>
    </row>
    <row r="48" spans="1:29" s="311" customFormat="1" x14ac:dyDescent="0.25">
      <c r="A48" s="317"/>
      <c r="K48" s="318"/>
    </row>
    <row r="49" spans="1:11" s="311" customFormat="1" x14ac:dyDescent="0.25">
      <c r="A49" s="317"/>
      <c r="K49" s="318"/>
    </row>
    <row r="50" spans="1:11" s="311" customFormat="1" x14ac:dyDescent="0.25">
      <c r="A50" s="317"/>
      <c r="K50" s="318"/>
    </row>
    <row r="51" spans="1:11" s="311" customFormat="1" x14ac:dyDescent="0.25">
      <c r="A51" s="317"/>
      <c r="K51" s="318"/>
    </row>
    <row r="52" spans="1:11" s="311" customFormat="1" x14ac:dyDescent="0.25">
      <c r="A52" s="317"/>
      <c r="K52" s="318"/>
    </row>
    <row r="53" spans="1:11" s="311" customFormat="1" x14ac:dyDescent="0.25">
      <c r="A53" s="317"/>
      <c r="K53" s="318"/>
    </row>
    <row r="54" spans="1:11" s="311" customFormat="1" x14ac:dyDescent="0.25">
      <c r="A54" s="317"/>
      <c r="K54" s="318"/>
    </row>
    <row r="55" spans="1:11" s="311" customFormat="1" x14ac:dyDescent="0.25">
      <c r="A55" s="317"/>
      <c r="K55" s="318"/>
    </row>
    <row r="56" spans="1:11" s="311" customFormat="1" x14ac:dyDescent="0.25">
      <c r="A56" s="317"/>
      <c r="K56" s="318"/>
    </row>
    <row r="57" spans="1:11" s="311" customFormat="1" x14ac:dyDescent="0.25">
      <c r="A57" s="317"/>
      <c r="K57" s="318"/>
    </row>
    <row r="58" spans="1:11" s="311" customFormat="1" x14ac:dyDescent="0.25">
      <c r="A58" s="317"/>
      <c r="K58" s="318"/>
    </row>
    <row r="59" spans="1:11" s="311" customFormat="1" x14ac:dyDescent="0.25">
      <c r="A59" s="317"/>
      <c r="K59" s="318"/>
    </row>
    <row r="60" spans="1:11" s="311" customFormat="1" x14ac:dyDescent="0.25">
      <c r="A60" s="317"/>
      <c r="K60" s="318"/>
    </row>
    <row r="61" spans="1:11" s="311" customFormat="1" x14ac:dyDescent="0.25">
      <c r="A61" s="317"/>
      <c r="K61" s="318"/>
    </row>
    <row r="62" spans="1:11" s="311" customFormat="1" x14ac:dyDescent="0.25">
      <c r="A62" s="317"/>
      <c r="K62" s="318"/>
    </row>
    <row r="63" spans="1:11" s="311" customFormat="1" x14ac:dyDescent="0.25">
      <c r="A63" s="317"/>
      <c r="K63" s="318"/>
    </row>
    <row r="64" spans="1:11" s="311" customFormat="1" x14ac:dyDescent="0.25">
      <c r="A64" s="317"/>
      <c r="K64" s="318"/>
    </row>
    <row r="65" spans="1:11" s="311" customFormat="1" x14ac:dyDescent="0.25">
      <c r="A65" s="317"/>
      <c r="K65" s="318"/>
    </row>
    <row r="66" spans="1:11" s="311" customFormat="1" x14ac:dyDescent="0.25">
      <c r="A66" s="317"/>
      <c r="K66" s="318"/>
    </row>
    <row r="67" spans="1:11" s="311" customFormat="1" x14ac:dyDescent="0.25">
      <c r="A67" s="317"/>
      <c r="K67" s="318"/>
    </row>
    <row r="68" spans="1:11" s="311" customFormat="1" x14ac:dyDescent="0.25">
      <c r="A68" s="317"/>
      <c r="K68" s="318"/>
    </row>
    <row r="69" spans="1:11" s="311" customFormat="1" x14ac:dyDescent="0.25">
      <c r="A69" s="317"/>
      <c r="K69" s="318"/>
    </row>
    <row r="70" spans="1:11" s="311" customFormat="1" x14ac:dyDescent="0.25">
      <c r="A70" s="317"/>
      <c r="K70" s="318"/>
    </row>
    <row r="71" spans="1:11" s="311" customFormat="1" x14ac:dyDescent="0.25">
      <c r="A71" s="317"/>
      <c r="K71" s="318"/>
    </row>
    <row r="72" spans="1:11" s="311" customFormat="1" x14ac:dyDescent="0.25">
      <c r="A72" s="317"/>
      <c r="K72" s="318"/>
    </row>
    <row r="73" spans="1:11" s="311" customFormat="1" x14ac:dyDescent="0.25">
      <c r="A73" s="317"/>
      <c r="K73" s="318"/>
    </row>
    <row r="74" spans="1:11" s="311" customFormat="1" x14ac:dyDescent="0.25">
      <c r="A74" s="317"/>
      <c r="K74" s="318"/>
    </row>
    <row r="75" spans="1:11" s="311" customFormat="1" x14ac:dyDescent="0.25">
      <c r="A75" s="317"/>
      <c r="K75" s="318"/>
    </row>
    <row r="76" spans="1:11" s="311" customFormat="1" x14ac:dyDescent="0.25">
      <c r="A76" s="317"/>
      <c r="K76" s="318"/>
    </row>
    <row r="77" spans="1:11" s="311" customFormat="1" x14ac:dyDescent="0.25">
      <c r="A77" s="317"/>
      <c r="K77" s="318"/>
    </row>
    <row r="78" spans="1:11" s="311" customFormat="1" x14ac:dyDescent="0.25">
      <c r="A78" s="317"/>
      <c r="K78" s="318"/>
    </row>
    <row r="79" spans="1:11" s="311" customFormat="1" x14ac:dyDescent="0.25">
      <c r="A79" s="317"/>
      <c r="K79" s="318"/>
    </row>
    <row r="80" spans="1:11" s="311" customFormat="1" x14ac:dyDescent="0.25">
      <c r="A80" s="317"/>
      <c r="K80" s="318"/>
    </row>
    <row r="81" spans="1:27" s="311" customFormat="1" x14ac:dyDescent="0.25">
      <c r="A81" s="317"/>
      <c r="K81" s="318"/>
    </row>
    <row r="82" spans="1:27" s="311" customFormat="1" x14ac:dyDescent="0.25">
      <c r="A82" s="317"/>
      <c r="K82" s="318"/>
    </row>
    <row r="83" spans="1:27" s="311" customFormat="1" x14ac:dyDescent="0.25">
      <c r="A83" s="317"/>
      <c r="K83" s="318"/>
    </row>
    <row r="84" spans="1:27" s="311" customFormat="1" x14ac:dyDescent="0.25">
      <c r="A84" s="317"/>
      <c r="K84" s="318"/>
    </row>
    <row r="85" spans="1:27" s="311" customFormat="1" x14ac:dyDescent="0.25">
      <c r="A85" s="317"/>
      <c r="K85" s="318"/>
    </row>
    <row r="86" spans="1:27" s="311" customFormat="1" x14ac:dyDescent="0.25">
      <c r="A86" s="317"/>
      <c r="K86" s="318"/>
    </row>
    <row r="87" spans="1:27" s="311" customFormat="1" x14ac:dyDescent="0.25">
      <c r="A87" s="317"/>
      <c r="K87" s="318"/>
    </row>
    <row r="88" spans="1:27" s="311" customFormat="1" x14ac:dyDescent="0.25">
      <c r="A88" s="317"/>
      <c r="K88" s="318"/>
    </row>
    <row r="89" spans="1:27" s="311" customFormat="1" x14ac:dyDescent="0.25">
      <c r="A89" s="317"/>
      <c r="K89" s="318"/>
    </row>
    <row r="90" spans="1:27" s="311" customFormat="1" x14ac:dyDescent="0.25">
      <c r="A90" s="317"/>
      <c r="K90" s="318"/>
    </row>
    <row r="91" spans="1:27" s="311" customFormat="1" x14ac:dyDescent="0.25">
      <c r="A91" s="317"/>
      <c r="K91" s="318"/>
    </row>
    <row r="92" spans="1:27" s="311" customFormat="1" x14ac:dyDescent="0.25">
      <c r="A92" s="317"/>
      <c r="K92" s="318"/>
    </row>
    <row r="93" spans="1:27" x14ac:dyDescent="0.25">
      <c r="D93" s="311"/>
      <c r="E93" s="311"/>
      <c r="F93" s="311"/>
      <c r="G93" s="311"/>
      <c r="H93" s="311"/>
      <c r="I93" s="311"/>
      <c r="L93" s="326"/>
      <c r="M93" s="326"/>
      <c r="N93" s="326"/>
      <c r="O93" s="326"/>
      <c r="P93" s="326"/>
      <c r="Q93" s="326"/>
      <c r="R93" s="326"/>
      <c r="S93" s="326"/>
      <c r="T93" s="326"/>
      <c r="U93" s="326"/>
      <c r="V93" s="326"/>
      <c r="W93" s="326"/>
      <c r="X93" s="326"/>
      <c r="Y93" s="326"/>
      <c r="Z93" s="326"/>
      <c r="AA93" s="326"/>
    </row>
  </sheetData>
  <sheetProtection algorithmName="SHA-512" hashValue="vdliiOPR0Jp1hhigGqzzsi4QoIDmuccnF1mtqnrkO2+7cGHtTkTMTHka9DOBWSdEL12DC2VbKnTYl5IHw+ZIRg==" saltValue="93C6xEBuhHhAEHAjznN2QQ==" spinCount="100000" sheet="1" objects="1" scenarios="1" selectLockedCells="1"/>
  <protectedRanges>
    <protectedRange sqref="D11:G36" name="Data Table"/>
  </protectedRanges>
  <dataConsolidate/>
  <mergeCells count="3">
    <mergeCell ref="E4:H4"/>
    <mergeCell ref="E9:F9"/>
    <mergeCell ref="D5:F5"/>
  </mergeCells>
  <dataValidations count="6">
    <dataValidation allowBlank="1" showInputMessage="1" promptTitle="Requirements for the Course" prompt="If there are qualifying documents needed for course/exam, please list (example: DA 1059, certificate of completion, DA Form 348)." sqref="E11"/>
    <dataValidation errorStyle="information" allowBlank="1" showInputMessage="1" showErrorMessage="1" errorTitle="Warning" error="Please use one of the drop-down options when possible." promptTitle="Class Type" prompt="This box indicates if class(es) can be completed via classroom, online, or both.  If special circumstances exist, please annotate them in the Notes column." sqref="F11:F36"/>
    <dataValidation allowBlank="1" showInputMessage="1" showErrorMessage="1" promptTitle="Notes" prompt="This cell has &quot;Wrap Text&quot; enabled. You can type additional notes as needed and the cell will retain data (even if the entire response is not displayed.)" sqref="G11:G36"/>
    <dataValidation allowBlank="1" showInputMessage="1" showErrorMessage="1" promptTitle="Pathway Plan Requirement" prompt="Please enter title of course or training being requested." sqref="D12:D36"/>
    <dataValidation allowBlank="1" showInputMessage="1" promptTitle="Requirements for the Course" prompt="Please select Yes or No.  If there are required documents needed for course/exam, add to the notes section.  " sqref="E12:E36"/>
    <dataValidation allowBlank="1" showInputMessage="1" showErrorMessage="1" promptTitle="Courses or Exams" prompt="Please enter title of course, training, or exam being requested." sqref="D11"/>
  </dataValidations>
  <printOptions horizontalCentered="1" verticalCentered="1"/>
  <pageMargins left="0.25" right="0.25" top="0.75" bottom="0.75" header="0.3" footer="0.3"/>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3</xdr:col>
                    <xdr:colOff>9525</xdr:colOff>
                    <xdr:row>5</xdr:row>
                    <xdr:rowOff>276225</xdr:rowOff>
                  </from>
                  <to>
                    <xdr:col>6</xdr:col>
                    <xdr:colOff>1066800</xdr:colOff>
                    <xdr:row>7</xdr:row>
                    <xdr:rowOff>38100</xdr:rowOff>
                  </to>
                </anchor>
              </controlPr>
            </control>
          </mc:Choice>
        </mc:AlternateContent>
      </controls>
    </mc:Choice>
  </mc:AlternateContent>
  <tableParts count="1">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E119"/>
  <sheetViews>
    <sheetView topLeftCell="A38" zoomScale="106" zoomScaleNormal="106" workbookViewId="0">
      <selection activeCell="R50" sqref="R50"/>
    </sheetView>
  </sheetViews>
  <sheetFormatPr defaultRowHeight="15" x14ac:dyDescent="0.25"/>
  <cols>
    <col min="1" max="1" width="3.28515625" style="220" customWidth="1"/>
    <col min="2" max="2" width="1.42578125" style="1" customWidth="1"/>
    <col min="3" max="3" width="4.42578125" style="1" customWidth="1"/>
    <col min="4" max="4" width="9.7109375" style="306" customWidth="1"/>
    <col min="5" max="5" width="7.85546875" style="306" customWidth="1"/>
    <col min="6" max="6" width="3.7109375" style="306" customWidth="1"/>
    <col min="7" max="7" width="5.140625" style="306" customWidth="1"/>
    <col min="8" max="8" width="5.42578125" style="306" customWidth="1"/>
    <col min="9" max="9" width="2.85546875" style="306" customWidth="1"/>
    <col min="10" max="10" width="2.7109375" style="306" customWidth="1"/>
    <col min="11" max="11" width="5" style="306" customWidth="1"/>
    <col min="12" max="12" width="3.140625" style="306" customWidth="1"/>
    <col min="13" max="13" width="5.85546875" style="306" customWidth="1"/>
    <col min="14" max="14" width="2.85546875" style="306" customWidth="1"/>
    <col min="15" max="15" width="9.42578125" style="306" customWidth="1"/>
    <col min="16" max="17" width="2.5703125" style="306" customWidth="1"/>
    <col min="18" max="18" width="6.5703125" style="306" customWidth="1"/>
    <col min="19" max="19" width="3.7109375" style="306" customWidth="1"/>
    <col min="20" max="20" width="5.28515625" style="306" customWidth="1"/>
    <col min="21" max="21" width="3.28515625" style="306" customWidth="1"/>
    <col min="22" max="22" width="1" style="306" customWidth="1"/>
    <col min="23" max="23" width="3.7109375" style="306" customWidth="1"/>
    <col min="24" max="26" width="5.28515625" style="306" customWidth="1"/>
    <col min="27" max="27" width="7.5703125" style="306" customWidth="1"/>
    <col min="28" max="28" width="1.140625" style="306" customWidth="1"/>
    <col min="29" max="29" width="1.5703125" style="1" customWidth="1"/>
    <col min="30" max="30" width="8.42578125" style="220" hidden="1" customWidth="1"/>
    <col min="31" max="31" width="2.5703125" style="1" hidden="1" customWidth="1"/>
    <col min="32" max="32" width="4" style="1" hidden="1" customWidth="1"/>
    <col min="33" max="33" width="1" style="1" hidden="1" customWidth="1"/>
    <col min="34" max="34" width="4.85546875" style="439" hidden="1" customWidth="1"/>
    <col min="35" max="35" width="1.7109375" style="439" hidden="1" customWidth="1"/>
    <col min="36" max="36" width="6.85546875" style="5" hidden="1" customWidth="1"/>
    <col min="37" max="37" width="3.5703125" style="225" hidden="1" customWidth="1"/>
    <col min="38" max="38" width="9.140625" style="225" hidden="1" customWidth="1"/>
    <col min="39" max="39" width="3.5703125" style="225" hidden="1" customWidth="1"/>
    <col min="40" max="40" width="5.42578125" style="225" hidden="1" customWidth="1"/>
    <col min="41" max="41" width="3.5703125" style="225" hidden="1" customWidth="1"/>
    <col min="42" max="42" width="13.28515625" style="5" hidden="1" customWidth="1"/>
    <col min="43" max="46" width="9.140625" style="183" hidden="1" customWidth="1"/>
    <col min="47" max="47" width="11.42578125" style="183" hidden="1" customWidth="1"/>
    <col min="48" max="48" width="9.140625" style="1" hidden="1" customWidth="1"/>
    <col min="49" max="49" width="12.42578125" style="1" hidden="1" customWidth="1"/>
    <col min="50" max="50" width="9.140625" style="1" hidden="1" customWidth="1"/>
    <col min="51" max="51" width="1.28515625" style="307" hidden="1" customWidth="1"/>
    <col min="52" max="16384" width="9.140625" style="1"/>
  </cols>
  <sheetData>
    <row r="1" spans="1:51" s="220" customFormat="1" ht="9" customHeight="1" x14ac:dyDescent="0.25">
      <c r="A1" s="562" t="s">
        <v>375</v>
      </c>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H1" s="426"/>
      <c r="AI1" s="426"/>
      <c r="AJ1" s="225"/>
      <c r="AK1" s="225"/>
      <c r="AL1" s="225"/>
      <c r="AM1" s="225"/>
      <c r="AN1" s="225"/>
      <c r="AO1" s="225"/>
      <c r="AP1" s="225"/>
      <c r="AQ1" s="441"/>
      <c r="AR1" s="441"/>
      <c r="AS1" s="441"/>
      <c r="AT1" s="441"/>
      <c r="AU1" s="441"/>
    </row>
    <row r="2" spans="1:51" ht="5.25" customHeight="1" x14ac:dyDescent="0.25">
      <c r="B2" s="541"/>
      <c r="C2" s="541"/>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41"/>
      <c r="AE2" s="220"/>
      <c r="AF2" s="220"/>
      <c r="AG2" s="220"/>
      <c r="AH2" s="426"/>
      <c r="AI2" s="426"/>
      <c r="AJ2" s="225"/>
      <c r="AP2" s="225"/>
      <c r="AQ2" s="441"/>
      <c r="AR2" s="441"/>
      <c r="AS2" s="441"/>
    </row>
    <row r="3" spans="1:51" ht="15.75" x14ac:dyDescent="0.25">
      <c r="B3" s="541"/>
      <c r="C3" s="344" t="s">
        <v>375</v>
      </c>
      <c r="D3" s="345" t="s">
        <v>3</v>
      </c>
      <c r="E3" s="346"/>
      <c r="F3" s="346"/>
      <c r="G3" s="346"/>
      <c r="H3" s="346"/>
      <c r="I3" s="346"/>
      <c r="J3" s="346"/>
      <c r="K3" s="346"/>
      <c r="L3" s="346"/>
      <c r="M3" s="346"/>
      <c r="N3" s="346"/>
      <c r="O3" s="346"/>
      <c r="P3" s="346"/>
      <c r="Q3" s="346"/>
      <c r="R3" s="346"/>
      <c r="S3" s="346"/>
      <c r="T3" s="346"/>
      <c r="U3" s="346"/>
      <c r="V3" s="346"/>
      <c r="W3" s="347"/>
      <c r="X3" s="464"/>
      <c r="Y3" s="346"/>
      <c r="Z3" s="346"/>
      <c r="AA3" s="564" t="s">
        <v>3475</v>
      </c>
      <c r="AB3" s="346"/>
      <c r="AC3" s="542"/>
      <c r="AD3" s="418"/>
      <c r="AE3" s="418"/>
      <c r="AF3" s="418"/>
      <c r="AG3" s="418"/>
      <c r="AH3" s="426"/>
      <c r="AI3" s="426"/>
      <c r="AJ3" s="225"/>
      <c r="AK3" s="226"/>
      <c r="AY3" s="465"/>
    </row>
    <row r="4" spans="1:51" ht="18.75" customHeight="1" x14ac:dyDescent="0.25">
      <c r="B4" s="541"/>
      <c r="C4" s="348"/>
      <c r="D4" s="490" t="s">
        <v>92</v>
      </c>
      <c r="E4" s="573" t="s">
        <v>3466</v>
      </c>
      <c r="F4" s="573"/>
      <c r="G4" s="573"/>
      <c r="H4" s="573"/>
      <c r="I4" s="573"/>
      <c r="J4" s="573"/>
      <c r="K4" s="573"/>
      <c r="L4" s="573"/>
      <c r="M4" s="573"/>
      <c r="N4" s="573"/>
      <c r="O4" s="573"/>
      <c r="P4" s="573"/>
      <c r="Q4" s="573"/>
      <c r="R4" s="573"/>
      <c r="S4" s="573"/>
      <c r="T4" s="573"/>
      <c r="U4" s="573"/>
      <c r="V4" s="573"/>
      <c r="W4" s="573"/>
      <c r="X4" s="563"/>
      <c r="Y4" s="563"/>
      <c r="Z4" s="563"/>
      <c r="AA4" s="565" t="s">
        <v>3474</v>
      </c>
      <c r="AB4" s="346"/>
      <c r="AC4" s="542"/>
      <c r="AD4" s="418"/>
      <c r="AE4" s="418"/>
      <c r="AF4" s="418"/>
      <c r="AG4" s="418"/>
      <c r="AH4" s="426"/>
      <c r="AI4" s="426"/>
      <c r="AJ4" s="225"/>
      <c r="AY4" s="465"/>
    </row>
    <row r="5" spans="1:51" ht="18.75" x14ac:dyDescent="0.3">
      <c r="B5" s="541"/>
      <c r="C5" s="348"/>
      <c r="D5" s="490" t="s">
        <v>92</v>
      </c>
      <c r="E5" s="488" t="str">
        <f>"Fill in cost details on the next worksheet (""Page_2_Cost_Details"")"</f>
        <v>Fill in cost details on the next worksheet ("Page_2_Cost_Details")</v>
      </c>
      <c r="F5" s="488"/>
      <c r="G5" s="488"/>
      <c r="H5" s="488"/>
      <c r="I5" s="488"/>
      <c r="J5" s="488"/>
      <c r="K5" s="488"/>
      <c r="L5" s="488"/>
      <c r="M5" s="488"/>
      <c r="N5" s="488"/>
      <c r="O5" s="488"/>
      <c r="P5" s="488"/>
      <c r="Q5" s="488"/>
      <c r="R5" s="488"/>
      <c r="S5" s="488"/>
      <c r="T5" s="488"/>
      <c r="U5" s="488"/>
      <c r="V5" s="488"/>
      <c r="W5" s="488"/>
      <c r="X5" s="488"/>
      <c r="Y5" s="488"/>
      <c r="Z5" s="488"/>
      <c r="AA5" s="488"/>
      <c r="AB5" s="346"/>
      <c r="AC5" s="542"/>
      <c r="AD5" s="418"/>
      <c r="AE5" s="418"/>
      <c r="AF5" s="418"/>
      <c r="AG5" s="418"/>
      <c r="AH5" s="426"/>
      <c r="AI5" s="426"/>
      <c r="AJ5" s="225"/>
      <c r="AY5" s="465"/>
    </row>
    <row r="6" spans="1:51" ht="40.5" customHeight="1" x14ac:dyDescent="0.2">
      <c r="B6" s="541"/>
      <c r="C6" s="349"/>
      <c r="D6" s="350" t="s">
        <v>92</v>
      </c>
      <c r="E6" s="636" t="s">
        <v>3467</v>
      </c>
      <c r="F6" s="636"/>
      <c r="G6" s="636"/>
      <c r="H6" s="636"/>
      <c r="I6" s="636"/>
      <c r="J6" s="636"/>
      <c r="K6" s="636"/>
      <c r="L6" s="636"/>
      <c r="M6" s="636"/>
      <c r="N6" s="636"/>
      <c r="O6" s="636"/>
      <c r="P6" s="636"/>
      <c r="Q6" s="636"/>
      <c r="R6" s="636"/>
      <c r="S6" s="636"/>
      <c r="T6" s="636"/>
      <c r="U6" s="636"/>
      <c r="V6" s="489"/>
      <c r="W6" s="489"/>
      <c r="X6" s="489"/>
      <c r="Y6" s="489"/>
      <c r="Z6" s="489"/>
      <c r="AA6" s="489"/>
      <c r="AB6" s="351"/>
      <c r="AC6" s="543"/>
      <c r="AD6" s="419"/>
      <c r="AE6" s="419"/>
      <c r="AF6" s="419"/>
      <c r="AG6" s="419"/>
      <c r="AH6" s="426"/>
      <c r="AI6" s="426"/>
      <c r="AJ6" s="225"/>
      <c r="AY6" s="465"/>
    </row>
    <row r="7" spans="1:51" ht="10.5" customHeight="1" x14ac:dyDescent="0.25">
      <c r="B7" s="541"/>
      <c r="C7" s="349"/>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541"/>
      <c r="AE7" s="220"/>
      <c r="AF7" s="220"/>
      <c r="AG7" s="220"/>
      <c r="AH7" s="426"/>
      <c r="AI7" s="426"/>
      <c r="AJ7" s="225"/>
      <c r="AY7" s="465"/>
    </row>
    <row r="8" spans="1:51" ht="13.5" customHeight="1" x14ac:dyDescent="0.25">
      <c r="B8" s="541"/>
      <c r="C8" s="349"/>
      <c r="D8" s="617" t="s">
        <v>48</v>
      </c>
      <c r="E8" s="618"/>
      <c r="F8" s="618"/>
      <c r="G8" s="618"/>
      <c r="H8" s="618"/>
      <c r="I8" s="618"/>
      <c r="J8" s="618"/>
      <c r="K8" s="618"/>
      <c r="L8" s="618"/>
      <c r="M8" s="618"/>
      <c r="N8" s="618"/>
      <c r="O8" s="618"/>
      <c r="P8" s="618"/>
      <c r="Q8" s="618"/>
      <c r="R8" s="618"/>
      <c r="S8" s="618"/>
      <c r="T8" s="618"/>
      <c r="U8" s="618"/>
      <c r="V8" s="618"/>
      <c r="W8" s="618"/>
      <c r="X8" s="619"/>
      <c r="Y8" s="347"/>
      <c r="Z8" s="347"/>
      <c r="AA8" s="347"/>
      <c r="AB8" s="347"/>
      <c r="AC8" s="541"/>
      <c r="AE8" s="220"/>
      <c r="AF8" s="220"/>
      <c r="AG8" s="220"/>
      <c r="AH8" s="426"/>
      <c r="AI8" s="426"/>
      <c r="AJ8" s="225"/>
      <c r="AY8" s="465"/>
    </row>
    <row r="9" spans="1:51" ht="12" customHeight="1" x14ac:dyDescent="0.25">
      <c r="B9" s="541"/>
      <c r="C9" s="349"/>
      <c r="D9" s="620" t="s">
        <v>379</v>
      </c>
      <c r="E9" s="621"/>
      <c r="F9" s="621"/>
      <c r="G9" s="621"/>
      <c r="H9" s="621"/>
      <c r="I9" s="621"/>
      <c r="J9" s="621"/>
      <c r="K9" s="621"/>
      <c r="L9" s="621"/>
      <c r="M9" s="621"/>
      <c r="N9" s="621"/>
      <c r="O9" s="621"/>
      <c r="P9" s="621"/>
      <c r="Q9" s="621"/>
      <c r="R9" s="621"/>
      <c r="S9" s="621"/>
      <c r="T9" s="621"/>
      <c r="U9" s="621"/>
      <c r="V9" s="621"/>
      <c r="W9" s="621"/>
      <c r="X9" s="622"/>
      <c r="Y9" s="347"/>
      <c r="Z9" s="347"/>
      <c r="AA9" s="347"/>
      <c r="AB9" s="347"/>
      <c r="AC9" s="541"/>
      <c r="AE9" s="220"/>
      <c r="AF9" s="220"/>
      <c r="AG9" s="220"/>
      <c r="AH9" s="426"/>
      <c r="AI9" s="426"/>
      <c r="AJ9" s="225"/>
      <c r="AY9" s="465"/>
    </row>
    <row r="10" spans="1:51" ht="5.25" customHeight="1" x14ac:dyDescent="0.25">
      <c r="B10" s="541"/>
      <c r="C10" s="349"/>
      <c r="D10" s="269"/>
      <c r="E10" s="270"/>
      <c r="F10" s="270"/>
      <c r="G10" s="270"/>
      <c r="H10" s="270"/>
      <c r="I10" s="270"/>
      <c r="J10" s="270"/>
      <c r="K10" s="270"/>
      <c r="L10" s="270"/>
      <c r="M10" s="270"/>
      <c r="N10" s="270"/>
      <c r="O10" s="270"/>
      <c r="P10" s="271"/>
      <c r="Q10" s="271"/>
      <c r="R10" s="271"/>
      <c r="S10" s="271"/>
      <c r="T10" s="271"/>
      <c r="U10" s="271"/>
      <c r="V10" s="272"/>
      <c r="W10" s="273"/>
      <c r="X10" s="274"/>
      <c r="Y10" s="347"/>
      <c r="Z10" s="347"/>
      <c r="AA10" s="347"/>
      <c r="AB10" s="347"/>
      <c r="AC10" s="541"/>
      <c r="AE10" s="220"/>
      <c r="AF10" s="220"/>
      <c r="AG10" s="220"/>
      <c r="AH10" s="426"/>
      <c r="AI10" s="426"/>
      <c r="AJ10" s="225"/>
      <c r="AY10" s="465"/>
    </row>
    <row r="11" spans="1:51" s="2" customFormat="1" ht="18.75" customHeight="1" x14ac:dyDescent="0.3">
      <c r="A11" s="223"/>
      <c r="B11" s="553"/>
      <c r="C11" s="367"/>
      <c r="D11" s="368" t="s">
        <v>374</v>
      </c>
      <c r="E11" s="364"/>
      <c r="F11" s="354"/>
      <c r="G11" s="354"/>
      <c r="H11" s="354"/>
      <c r="I11" s="354"/>
      <c r="J11" s="354"/>
      <c r="K11" s="354"/>
      <c r="L11" s="354"/>
      <c r="M11" s="354"/>
      <c r="N11" s="354"/>
      <c r="O11" s="354"/>
      <c r="P11" s="369"/>
      <c r="Q11" s="369"/>
      <c r="R11" s="370"/>
      <c r="S11" s="370"/>
      <c r="T11" s="370"/>
      <c r="U11" s="370"/>
      <c r="V11" s="371"/>
      <c r="W11" s="372"/>
      <c r="X11" s="373"/>
      <c r="Y11" s="347"/>
      <c r="Z11" s="347"/>
      <c r="AA11" s="347"/>
      <c r="AB11" s="347"/>
      <c r="AC11" s="541"/>
      <c r="AD11" s="220"/>
      <c r="AE11" s="220"/>
      <c r="AF11" s="220" t="s">
        <v>3431</v>
      </c>
      <c r="AG11" s="220"/>
      <c r="AH11" s="426" t="s">
        <v>3430</v>
      </c>
      <c r="AI11" s="426"/>
      <c r="AJ11" s="441" t="s">
        <v>3432</v>
      </c>
      <c r="AK11" s="227"/>
      <c r="AL11" s="227" t="s">
        <v>3439</v>
      </c>
      <c r="AM11" s="227"/>
      <c r="AN11" s="227"/>
      <c r="AO11" s="227"/>
      <c r="AQ11" s="184"/>
      <c r="AR11" s="184"/>
      <c r="AS11" s="184"/>
      <c r="AT11" s="184"/>
      <c r="AU11" s="184"/>
      <c r="AY11" s="466"/>
    </row>
    <row r="12" spans="1:51" ht="16.5" x14ac:dyDescent="0.3">
      <c r="B12" s="541"/>
      <c r="C12" s="349"/>
      <c r="D12" s="584" t="s">
        <v>369</v>
      </c>
      <c r="E12" s="584"/>
      <c r="F12" s="589"/>
      <c r="G12" s="589"/>
      <c r="H12" s="589"/>
      <c r="I12" s="589"/>
      <c r="J12" s="589"/>
      <c r="K12" s="589"/>
      <c r="L12" s="589"/>
      <c r="M12" s="347"/>
      <c r="N12" s="347"/>
      <c r="O12" s="347"/>
      <c r="P12" s="347"/>
      <c r="Q12" s="347"/>
      <c r="R12" s="347"/>
      <c r="S12" s="347"/>
      <c r="T12" s="347"/>
      <c r="U12" s="347"/>
      <c r="V12" s="347"/>
      <c r="W12" s="347"/>
      <c r="X12" s="347"/>
      <c r="Y12" s="347"/>
      <c r="Z12" s="347"/>
      <c r="AA12" s="347"/>
      <c r="AB12" s="347"/>
      <c r="AC12" s="541"/>
      <c r="AE12" s="220"/>
      <c r="AF12" s="443">
        <f>AH12+AJ12</f>
        <v>1</v>
      </c>
      <c r="AG12" s="220"/>
      <c r="AH12" s="427">
        <f>IF(F12="",1,0)</f>
        <v>1</v>
      </c>
      <c r="AI12" s="434"/>
      <c r="AJ12" s="443">
        <v>0</v>
      </c>
      <c r="AK12" s="227"/>
      <c r="AL12" s="227" t="s">
        <v>3440</v>
      </c>
      <c r="AM12" s="227"/>
      <c r="AN12" s="227"/>
      <c r="AO12" s="227"/>
      <c r="AP12" s="1"/>
      <c r="AY12" s="465"/>
    </row>
    <row r="13" spans="1:51" ht="16.5" x14ac:dyDescent="0.3">
      <c r="B13" s="541"/>
      <c r="C13" s="349"/>
      <c r="D13" s="584" t="s">
        <v>370</v>
      </c>
      <c r="E13" s="588"/>
      <c r="F13" s="631"/>
      <c r="G13" s="632"/>
      <c r="H13" s="632"/>
      <c r="I13" s="632"/>
      <c r="J13" s="632"/>
      <c r="K13" s="632"/>
      <c r="L13" s="633"/>
      <c r="M13" s="353"/>
      <c r="N13" s="353"/>
      <c r="O13" s="374"/>
      <c r="P13" s="374"/>
      <c r="Q13" s="374"/>
      <c r="R13" s="375"/>
      <c r="S13" s="375"/>
      <c r="T13" s="352"/>
      <c r="U13" s="352"/>
      <c r="V13" s="352"/>
      <c r="W13" s="352"/>
      <c r="X13" s="352"/>
      <c r="Y13" s="352"/>
      <c r="Z13" s="352"/>
      <c r="AA13" s="353"/>
      <c r="AB13" s="353"/>
      <c r="AC13" s="544"/>
      <c r="AD13" s="420"/>
      <c r="AE13" s="420"/>
      <c r="AF13" s="443">
        <f t="shared" ref="AF13:AF37" si="0">AH13+AJ13</f>
        <v>1</v>
      </c>
      <c r="AG13" s="420"/>
      <c r="AH13" s="427">
        <f t="shared" ref="AH13:AH14" si="1">IF(F13="",1,0)</f>
        <v>1</v>
      </c>
      <c r="AI13" s="434"/>
      <c r="AJ13" s="443">
        <v>0</v>
      </c>
      <c r="AK13" s="227"/>
      <c r="AL13" s="227" t="s">
        <v>3441</v>
      </c>
      <c r="AM13" s="227"/>
      <c r="AN13" s="227"/>
      <c r="AO13" s="227"/>
      <c r="AP13" s="1"/>
      <c r="AY13" s="465"/>
    </row>
    <row r="14" spans="1:51" ht="16.5" x14ac:dyDescent="0.3">
      <c r="B14" s="541"/>
      <c r="C14" s="349"/>
      <c r="D14" s="584" t="s">
        <v>371</v>
      </c>
      <c r="E14" s="584"/>
      <c r="F14" s="585"/>
      <c r="G14" s="585"/>
      <c r="H14" s="586"/>
      <c r="I14" s="586"/>
      <c r="J14" s="586"/>
      <c r="K14" s="586"/>
      <c r="L14" s="586"/>
      <c r="M14" s="353"/>
      <c r="N14" s="353"/>
      <c r="O14" s="374"/>
      <c r="P14" s="374"/>
      <c r="Q14" s="374"/>
      <c r="R14" s="375"/>
      <c r="S14" s="375"/>
      <c r="T14" s="352"/>
      <c r="U14" s="352"/>
      <c r="V14" s="352"/>
      <c r="W14" s="352"/>
      <c r="X14" s="352"/>
      <c r="Y14" s="352"/>
      <c r="Z14" s="352"/>
      <c r="AA14" s="353"/>
      <c r="AB14" s="353"/>
      <c r="AC14" s="544"/>
      <c r="AD14" s="420"/>
      <c r="AE14" s="420"/>
      <c r="AF14" s="443">
        <f t="shared" si="0"/>
        <v>1</v>
      </c>
      <c r="AG14" s="420"/>
      <c r="AH14" s="427">
        <f t="shared" si="1"/>
        <v>1</v>
      </c>
      <c r="AI14" s="434"/>
      <c r="AJ14" s="443">
        <v>0</v>
      </c>
      <c r="AK14" s="227"/>
      <c r="AL14" s="227" t="s">
        <v>3442</v>
      </c>
      <c r="AM14" s="227"/>
      <c r="AN14" s="227"/>
      <c r="AO14" s="227"/>
      <c r="AP14" s="1"/>
      <c r="AY14" s="465"/>
    </row>
    <row r="15" spans="1:51" ht="16.5" x14ac:dyDescent="0.3">
      <c r="B15" s="541"/>
      <c r="C15" s="349"/>
      <c r="D15" s="584" t="s">
        <v>436</v>
      </c>
      <c r="E15" s="588"/>
      <c r="F15" s="637"/>
      <c r="G15" s="638"/>
      <c r="H15" s="394"/>
      <c r="I15" s="395"/>
      <c r="J15" s="374"/>
      <c r="K15" s="374"/>
      <c r="L15" s="374"/>
      <c r="M15" s="353"/>
      <c r="N15" s="353"/>
      <c r="O15" s="374"/>
      <c r="P15" s="374"/>
      <c r="Q15" s="374"/>
      <c r="R15" s="375"/>
      <c r="S15" s="375"/>
      <c r="T15" s="352"/>
      <c r="U15" s="352"/>
      <c r="V15" s="352"/>
      <c r="W15" s="352"/>
      <c r="X15" s="352"/>
      <c r="Y15" s="352"/>
      <c r="Z15" s="352"/>
      <c r="AA15" s="353"/>
      <c r="AB15" s="353"/>
      <c r="AC15" s="544"/>
      <c r="AD15" s="420"/>
      <c r="AE15" s="420"/>
      <c r="AF15" s="443">
        <f t="shared" si="0"/>
        <v>0</v>
      </c>
      <c r="AG15" s="420"/>
      <c r="AH15" s="440">
        <v>0</v>
      </c>
      <c r="AI15" s="434"/>
      <c r="AJ15" s="443">
        <v>0</v>
      </c>
      <c r="AK15" s="227"/>
      <c r="AL15" s="227" t="s">
        <v>3443</v>
      </c>
      <c r="AM15" s="227"/>
      <c r="AN15" s="227"/>
      <c r="AO15" s="227"/>
      <c r="AP15" s="1"/>
      <c r="AY15" s="465"/>
    </row>
    <row r="16" spans="1:51" s="2" customFormat="1" ht="16.5" x14ac:dyDescent="0.3">
      <c r="A16" s="223"/>
      <c r="B16" s="553"/>
      <c r="C16" s="367"/>
      <c r="D16" s="376" t="s">
        <v>368</v>
      </c>
      <c r="E16" s="376"/>
      <c r="F16" s="376"/>
      <c r="G16" s="376"/>
      <c r="H16" s="376"/>
      <c r="I16" s="376"/>
      <c r="J16" s="376"/>
      <c r="K16" s="376"/>
      <c r="L16" s="376"/>
      <c r="M16" s="376"/>
      <c r="N16" s="376"/>
      <c r="O16" s="376"/>
      <c r="P16" s="354"/>
      <c r="Q16" s="354"/>
      <c r="R16" s="354"/>
      <c r="S16" s="354"/>
      <c r="T16" s="354"/>
      <c r="U16" s="354"/>
      <c r="V16" s="354"/>
      <c r="W16" s="354"/>
      <c r="X16" s="354"/>
      <c r="Y16" s="354"/>
      <c r="Z16" s="354"/>
      <c r="AA16" s="354"/>
      <c r="AB16" s="354"/>
      <c r="AC16" s="545"/>
      <c r="AD16" s="421"/>
      <c r="AE16" s="421"/>
      <c r="AF16" s="446"/>
      <c r="AG16" s="421"/>
      <c r="AH16" s="421"/>
      <c r="AI16" s="434"/>
      <c r="AJ16" s="446"/>
      <c r="AK16" s="227"/>
      <c r="AL16" s="227"/>
      <c r="AM16" s="227"/>
      <c r="AN16" s="227"/>
      <c r="AO16" s="227"/>
      <c r="AP16" s="4"/>
      <c r="AQ16" s="184"/>
      <c r="AR16" s="184"/>
      <c r="AS16" s="184"/>
      <c r="AT16" s="184"/>
      <c r="AU16" s="184"/>
      <c r="AV16" s="2">
        <f>LEN(AU20)</f>
        <v>1</v>
      </c>
      <c r="AY16" s="466"/>
    </row>
    <row r="17" spans="1:57" ht="16.5" x14ac:dyDescent="0.25">
      <c r="B17" s="541"/>
      <c r="C17" s="349"/>
      <c r="D17" s="584" t="s">
        <v>367</v>
      </c>
      <c r="E17" s="584"/>
      <c r="F17" s="597"/>
      <c r="G17" s="597"/>
      <c r="H17" s="597"/>
      <c r="I17" s="597"/>
      <c r="J17" s="597"/>
      <c r="K17" s="597"/>
      <c r="L17" s="597"/>
      <c r="M17" s="597"/>
      <c r="N17" s="597"/>
      <c r="O17" s="597"/>
      <c r="P17" s="377"/>
      <c r="Q17" s="359"/>
      <c r="R17" s="359"/>
      <c r="S17" s="359"/>
      <c r="T17" s="359"/>
      <c r="U17" s="359"/>
      <c r="V17" s="359"/>
      <c r="W17" s="359"/>
      <c r="X17" s="359"/>
      <c r="Y17" s="355"/>
      <c r="Z17" s="356"/>
      <c r="AA17" s="356"/>
      <c r="AB17" s="356"/>
      <c r="AC17" s="546"/>
      <c r="AD17" s="444"/>
      <c r="AE17" s="444"/>
      <c r="AF17" s="443">
        <f t="shared" si="0"/>
        <v>1</v>
      </c>
      <c r="AG17" s="224"/>
      <c r="AH17" s="427">
        <f>IF(F17="",1,0)</f>
        <v>1</v>
      </c>
      <c r="AI17" s="434"/>
      <c r="AJ17" s="443">
        <v>0</v>
      </c>
      <c r="AK17" s="227"/>
      <c r="AL17" s="227"/>
      <c r="AM17" s="227"/>
      <c r="AN17" s="227"/>
      <c r="AO17" s="227"/>
      <c r="AP17" s="4"/>
      <c r="AQ17" s="184"/>
      <c r="AR17" s="184"/>
      <c r="AS17" s="184"/>
      <c r="AT17" s="184"/>
      <c r="AU17" s="184"/>
      <c r="AV17" s="2"/>
      <c r="AY17" s="465"/>
    </row>
    <row r="18" spans="1:57" ht="16.5" x14ac:dyDescent="0.25">
      <c r="B18" s="541"/>
      <c r="C18" s="349"/>
      <c r="D18" s="584" t="s">
        <v>366</v>
      </c>
      <c r="E18" s="584"/>
      <c r="F18" s="597"/>
      <c r="G18" s="597"/>
      <c r="H18" s="597"/>
      <c r="I18" s="597"/>
      <c r="J18" s="597"/>
      <c r="K18" s="597"/>
      <c r="L18" s="597"/>
      <c r="M18" s="597"/>
      <c r="N18" s="597"/>
      <c r="O18" s="597"/>
      <c r="P18" s="377"/>
      <c r="Q18" s="378"/>
      <c r="R18" s="359"/>
      <c r="S18" s="359"/>
      <c r="T18" s="359"/>
      <c r="U18" s="359"/>
      <c r="V18" s="359"/>
      <c r="W18" s="359"/>
      <c r="X18" s="359"/>
      <c r="Y18" s="359"/>
      <c r="Z18" s="359"/>
      <c r="AA18" s="359"/>
      <c r="AB18" s="359"/>
      <c r="AC18" s="547"/>
      <c r="AD18" s="224"/>
      <c r="AE18" s="224"/>
      <c r="AF18" s="443">
        <f t="shared" si="0"/>
        <v>1</v>
      </c>
      <c r="AG18" s="224"/>
      <c r="AH18" s="427">
        <f t="shared" ref="AH18:AH37" si="2">IF(F18="",1,0)</f>
        <v>1</v>
      </c>
      <c r="AI18" s="434"/>
      <c r="AJ18" s="443">
        <v>0</v>
      </c>
      <c r="AK18" s="227"/>
      <c r="AL18" s="227"/>
      <c r="AM18" s="227"/>
      <c r="AN18" s="227"/>
      <c r="AO18" s="227"/>
      <c r="AP18" s="4"/>
      <c r="AQ18" s="184"/>
      <c r="AR18" s="184"/>
      <c r="AS18" s="184"/>
      <c r="AT18" s="449"/>
      <c r="AU18" s="450" t="s">
        <v>3435</v>
      </c>
      <c r="AV18" s="451" t="s">
        <v>3438</v>
      </c>
      <c r="AW18" s="452" t="s">
        <v>3446</v>
      </c>
      <c r="AY18" s="465"/>
    </row>
    <row r="19" spans="1:57" ht="16.5" x14ac:dyDescent="0.25">
      <c r="B19" s="541"/>
      <c r="C19" s="349"/>
      <c r="D19" s="584" t="s">
        <v>243</v>
      </c>
      <c r="E19" s="584"/>
      <c r="F19" s="597"/>
      <c r="G19" s="597"/>
      <c r="H19" s="597"/>
      <c r="I19" s="597"/>
      <c r="J19" s="597"/>
      <c r="K19" s="597"/>
      <c r="L19" s="597"/>
      <c r="M19" s="597"/>
      <c r="N19" s="597"/>
      <c r="O19" s="597"/>
      <c r="P19" s="377"/>
      <c r="Q19" s="359"/>
      <c r="R19" s="359"/>
      <c r="S19" s="359"/>
      <c r="T19" s="359"/>
      <c r="U19" s="359"/>
      <c r="V19" s="359"/>
      <c r="W19" s="359"/>
      <c r="X19" s="359"/>
      <c r="Y19" s="359"/>
      <c r="Z19" s="359"/>
      <c r="AA19" s="359"/>
      <c r="AB19" s="359"/>
      <c r="AC19" s="547"/>
      <c r="AD19" s="224"/>
      <c r="AE19" s="224"/>
      <c r="AF19" s="443">
        <f t="shared" si="0"/>
        <v>1</v>
      </c>
      <c r="AG19" s="224"/>
      <c r="AH19" s="427">
        <f t="shared" si="2"/>
        <v>1</v>
      </c>
      <c r="AI19" s="434"/>
      <c r="AJ19" s="443">
        <v>0</v>
      </c>
      <c r="AQ19" s="4"/>
      <c r="AR19" s="184"/>
      <c r="AS19" s="184"/>
      <c r="AT19" s="453"/>
      <c r="AU19" s="242" t="s">
        <v>3436</v>
      </c>
      <c r="AV19" s="454" t="s">
        <v>3437</v>
      </c>
      <c r="AW19" s="455" t="s">
        <v>3447</v>
      </c>
      <c r="AY19" s="465"/>
    </row>
    <row r="20" spans="1:57" ht="16.5" x14ac:dyDescent="0.25">
      <c r="B20" s="541"/>
      <c r="C20" s="349"/>
      <c r="D20" s="584" t="s">
        <v>244</v>
      </c>
      <c r="E20" s="584"/>
      <c r="F20" s="614"/>
      <c r="G20" s="615"/>
      <c r="H20" s="615"/>
      <c r="I20" s="615"/>
      <c r="J20" s="616"/>
      <c r="K20" s="385" t="str">
        <f>IF(AP20=TRUE,"ç","")</f>
        <v>ç</v>
      </c>
      <c r="L20" s="388" t="str">
        <f>IF(AP20=TRUE,"Select State from drop-down list","")</f>
        <v>Select State from drop-down list</v>
      </c>
      <c r="M20" s="389"/>
      <c r="N20" s="347"/>
      <c r="O20" s="347"/>
      <c r="P20" s="379"/>
      <c r="Q20" s="359"/>
      <c r="R20" s="359"/>
      <c r="S20" s="359"/>
      <c r="T20" s="359"/>
      <c r="U20" s="359"/>
      <c r="V20" s="359"/>
      <c r="W20" s="359"/>
      <c r="X20" s="359"/>
      <c r="Y20" s="359"/>
      <c r="Z20" s="359"/>
      <c r="AA20" s="359"/>
      <c r="AB20" s="359"/>
      <c r="AC20" s="547"/>
      <c r="AD20" s="224"/>
      <c r="AE20" s="224"/>
      <c r="AF20" s="443">
        <f t="shared" si="0"/>
        <v>1</v>
      </c>
      <c r="AG20" s="224"/>
      <c r="AH20" s="427">
        <f t="shared" si="2"/>
        <v>1</v>
      </c>
      <c r="AI20" s="434"/>
      <c r="AJ20" s="443">
        <v>0</v>
      </c>
      <c r="AL20" s="252"/>
      <c r="AM20" s="253"/>
      <c r="AN20" s="253"/>
      <c r="AO20" s="254" t="s">
        <v>490</v>
      </c>
      <c r="AP20" s="255" t="b">
        <f>(F20="")</f>
        <v>1</v>
      </c>
      <c r="AQ20" s="4"/>
      <c r="AR20" s="184"/>
      <c r="AT20" s="453" t="s">
        <v>3433</v>
      </c>
      <c r="AU20" s="457" t="str">
        <f>SUBSTITUTE(SUBSTITUTE(SUBSTITUTE(SUBSTITUTE(SUBSTITUTE(SUBSTITUTE(F23,"-",""),"(",""),")",""),"+","")," ",""),".","") &amp; 5</f>
        <v>5</v>
      </c>
      <c r="AV20" s="458" t="b">
        <f>IF(ISBLANK(F23),FALSE,LEN(AU20)&lt;&gt;11)</f>
        <v>0</v>
      </c>
      <c r="AW20" s="459" t="b">
        <f>OR(AV20,NOT(ISNUMBER(AU20+1)))</f>
        <v>0</v>
      </c>
      <c r="AY20" s="465"/>
    </row>
    <row r="21" spans="1:57" ht="16.5" x14ac:dyDescent="0.25">
      <c r="B21" s="541"/>
      <c r="C21" s="349"/>
      <c r="D21" s="584" t="s">
        <v>363</v>
      </c>
      <c r="E21" s="584"/>
      <c r="F21" s="614"/>
      <c r="G21" s="615"/>
      <c r="H21" s="615"/>
      <c r="I21" s="615"/>
      <c r="J21" s="616"/>
      <c r="K21" s="390"/>
      <c r="L21" s="390"/>
      <c r="M21" s="390"/>
      <c r="N21" s="390"/>
      <c r="O21" s="391"/>
      <c r="P21" s="379"/>
      <c r="Q21" s="359"/>
      <c r="R21" s="359"/>
      <c r="S21" s="359"/>
      <c r="T21" s="359"/>
      <c r="U21" s="359"/>
      <c r="V21" s="359"/>
      <c r="W21" s="359"/>
      <c r="X21" s="347"/>
      <c r="Y21" s="359"/>
      <c r="Z21" s="359"/>
      <c r="AA21" s="359"/>
      <c r="AB21" s="359"/>
      <c r="AC21" s="547"/>
      <c r="AD21" s="224"/>
      <c r="AE21" s="224"/>
      <c r="AF21" s="443">
        <f t="shared" si="0"/>
        <v>1</v>
      </c>
      <c r="AG21" s="224"/>
      <c r="AH21" s="427">
        <f t="shared" si="2"/>
        <v>1</v>
      </c>
      <c r="AI21" s="434"/>
      <c r="AJ21" s="443">
        <v>0</v>
      </c>
      <c r="AL21" s="234"/>
      <c r="AM21" s="236"/>
      <c r="AN21" s="236"/>
      <c r="AO21" s="236"/>
      <c r="AQ21" s="184"/>
      <c r="AR21" s="184"/>
      <c r="AT21" s="456" t="s">
        <v>3434</v>
      </c>
      <c r="AU21" s="457" t="str">
        <f>SUBSTITUTE(SUBSTITUTE(SUBSTITUTE(SUBSTITUTE(SUBSTITUTE(SUBSTITUTE(F24,"-",""),"(",""),")",""),"+","")," ",""),".","") &amp; 5</f>
        <v>5</v>
      </c>
      <c r="AV21" s="458" t="b">
        <f>IF(ISBLANK(F24),FALSE,LEN(AU21)&lt;&gt;11)</f>
        <v>0</v>
      </c>
      <c r="AW21" s="459" t="b">
        <f>OR(AV21,NOT(ISNUMBER(AU21+1)))</f>
        <v>0</v>
      </c>
      <c r="AY21" s="465"/>
    </row>
    <row r="22" spans="1:57" ht="16.5" x14ac:dyDescent="0.3">
      <c r="B22" s="541"/>
      <c r="C22" s="349"/>
      <c r="D22" s="376" t="s">
        <v>373</v>
      </c>
      <c r="E22" s="376"/>
      <c r="F22" s="393"/>
      <c r="G22" s="393"/>
      <c r="H22" s="393"/>
      <c r="I22" s="393"/>
      <c r="J22" s="393"/>
      <c r="K22" s="376"/>
      <c r="L22" s="376"/>
      <c r="M22" s="376"/>
      <c r="N22" s="376"/>
      <c r="O22" s="376"/>
      <c r="P22" s="379"/>
      <c r="Q22" s="359"/>
      <c r="R22" s="380"/>
      <c r="S22" s="380"/>
      <c r="T22" s="381"/>
      <c r="U22" s="381"/>
      <c r="V22" s="381"/>
      <c r="W22" s="381"/>
      <c r="X22" s="347"/>
      <c r="Y22" s="355"/>
      <c r="Z22" s="356"/>
      <c r="AA22" s="356"/>
      <c r="AB22" s="356"/>
      <c r="AC22" s="546"/>
      <c r="AD22" s="444"/>
      <c r="AE22" s="444"/>
      <c r="AF22" s="220" t="s">
        <v>3431</v>
      </c>
      <c r="AG22" s="220"/>
      <c r="AH22" s="426" t="s">
        <v>3430</v>
      </c>
      <c r="AI22" s="426"/>
      <c r="AJ22" s="441" t="s">
        <v>3432</v>
      </c>
      <c r="AL22" s="234"/>
      <c r="AM22" s="236"/>
      <c r="AN22" s="236"/>
      <c r="AO22" s="236"/>
      <c r="AP22" s="237"/>
      <c r="AQ22" s="238"/>
      <c r="AR22" s="184"/>
      <c r="AS22" s="184"/>
      <c r="AT22" s="184"/>
      <c r="AU22" s="184"/>
      <c r="AV22" s="2"/>
      <c r="AY22" s="465"/>
    </row>
    <row r="23" spans="1:57" ht="16.5" x14ac:dyDescent="0.25">
      <c r="B23" s="541"/>
      <c r="C23" s="349"/>
      <c r="D23" s="587" t="s">
        <v>484</v>
      </c>
      <c r="E23" s="587"/>
      <c r="F23" s="590"/>
      <c r="G23" s="590"/>
      <c r="H23" s="590"/>
      <c r="I23" s="590"/>
      <c r="J23" s="590"/>
      <c r="K23" s="392" t="str">
        <f>IF(AP23,"You must enter 2 phone numbers: ","")</f>
        <v xml:space="preserve">You must enter 2 phone numbers: </v>
      </c>
      <c r="L23" s="360"/>
      <c r="M23" s="360"/>
      <c r="N23" s="360"/>
      <c r="O23" s="360"/>
      <c r="P23" s="360"/>
      <c r="Q23" s="360"/>
      <c r="R23" s="382" t="str">
        <f>IF(AW20,"Invalid Phone Number","")</f>
        <v/>
      </c>
      <c r="S23" s="360"/>
      <c r="T23" s="360"/>
      <c r="U23" s="360"/>
      <c r="V23" s="360"/>
      <c r="W23" s="360"/>
      <c r="X23" s="360"/>
      <c r="Y23" s="355"/>
      <c r="Z23" s="356"/>
      <c r="AA23" s="356"/>
      <c r="AB23" s="356"/>
      <c r="AC23" s="546"/>
      <c r="AD23" s="444"/>
      <c r="AE23" s="444"/>
      <c r="AF23" s="443">
        <f t="shared" si="0"/>
        <v>1</v>
      </c>
      <c r="AG23" s="224"/>
      <c r="AH23" s="427">
        <f t="shared" si="2"/>
        <v>1</v>
      </c>
      <c r="AI23" s="434"/>
      <c r="AJ23" s="443">
        <f>IF(AW20,3,0)</f>
        <v>0</v>
      </c>
      <c r="AL23" s="252"/>
      <c r="AM23" s="253"/>
      <c r="AN23" s="253"/>
      <c r="AO23" s="254" t="s">
        <v>488</v>
      </c>
      <c r="AP23" s="255" t="b">
        <f>OR(F23="",F24="", AW20, AW21)</f>
        <v>1</v>
      </c>
      <c r="AQ23" s="239"/>
      <c r="AR23" s="248" t="s">
        <v>476</v>
      </c>
      <c r="AS23" s="249" t="s">
        <v>478</v>
      </c>
      <c r="AT23" s="249" t="s">
        <v>480</v>
      </c>
      <c r="AU23" s="249" t="s">
        <v>493</v>
      </c>
      <c r="AV23" s="249" t="s">
        <v>495</v>
      </c>
      <c r="AW23" s="258" t="s">
        <v>482</v>
      </c>
      <c r="AY23" s="465"/>
    </row>
    <row r="24" spans="1:57" ht="16.5" x14ac:dyDescent="0.25">
      <c r="B24" s="541"/>
      <c r="C24" s="349"/>
      <c r="D24" s="587" t="s">
        <v>66</v>
      </c>
      <c r="E24" s="587"/>
      <c r="F24" s="590"/>
      <c r="G24" s="590"/>
      <c r="H24" s="590"/>
      <c r="I24" s="590"/>
      <c r="J24" s="590"/>
      <c r="K24" s="392" t="str">
        <f>IF(AP23,"Cell (or home) and Work","")</f>
        <v>Cell (or home) and Work</v>
      </c>
      <c r="L24" s="356"/>
      <c r="M24" s="356"/>
      <c r="N24" s="356"/>
      <c r="O24" s="356"/>
      <c r="P24" s="356"/>
      <c r="Q24" s="359"/>
      <c r="R24" s="382" t="str">
        <f>IF(AW21,"Invalid Phone Number","")</f>
        <v/>
      </c>
      <c r="S24" s="380"/>
      <c r="T24" s="381"/>
      <c r="U24" s="381"/>
      <c r="V24" s="381"/>
      <c r="W24" s="381"/>
      <c r="X24" s="381"/>
      <c r="Y24" s="355"/>
      <c r="Z24" s="356"/>
      <c r="AA24" s="356"/>
      <c r="AB24" s="356"/>
      <c r="AC24" s="546"/>
      <c r="AD24" s="444"/>
      <c r="AE24" s="444"/>
      <c r="AF24" s="443">
        <f t="shared" si="0"/>
        <v>1</v>
      </c>
      <c r="AG24" s="224"/>
      <c r="AH24" s="427">
        <f t="shared" si="2"/>
        <v>1</v>
      </c>
      <c r="AI24" s="434"/>
      <c r="AJ24" s="443">
        <f>IF(AW21,3,0)</f>
        <v>0</v>
      </c>
      <c r="AL24" s="234"/>
      <c r="AM24" s="236"/>
      <c r="AN24" s="236"/>
      <c r="AO24" s="236"/>
      <c r="AP24" s="240"/>
      <c r="AQ24" s="239"/>
      <c r="AR24" s="250" t="s">
        <v>477</v>
      </c>
      <c r="AS24" s="243" t="s">
        <v>479</v>
      </c>
      <c r="AT24" s="243" t="s">
        <v>481</v>
      </c>
      <c r="AU24" s="243" t="s">
        <v>494</v>
      </c>
      <c r="AV24" s="243" t="s">
        <v>495</v>
      </c>
      <c r="AW24" s="259" t="s">
        <v>483</v>
      </c>
      <c r="AY24" s="465"/>
    </row>
    <row r="25" spans="1:57" ht="16.5" x14ac:dyDescent="0.25">
      <c r="B25" s="541"/>
      <c r="C25" s="349"/>
      <c r="D25" s="587" t="s">
        <v>67</v>
      </c>
      <c r="E25" s="587"/>
      <c r="F25" s="624"/>
      <c r="G25" s="625"/>
      <c r="H25" s="625"/>
      <c r="I25" s="625"/>
      <c r="J25" s="625"/>
      <c r="K25" s="625"/>
      <c r="L25" s="625"/>
      <c r="M25" s="625"/>
      <c r="N25" s="625"/>
      <c r="O25" s="626"/>
      <c r="P25" s="360" t="str">
        <f>IF(AQ25,"You must enter 2 email addresses:","")</f>
        <v>You must enter 2 email addresses:</v>
      </c>
      <c r="Q25" s="359"/>
      <c r="R25" s="380"/>
      <c r="S25" s="360"/>
      <c r="T25" s="347"/>
      <c r="U25" s="347"/>
      <c r="V25" s="360"/>
      <c r="W25" s="360"/>
      <c r="X25" s="382" t="str">
        <f>IF(AW25,"Invalid Personal Email","")</f>
        <v/>
      </c>
      <c r="Y25" s="360"/>
      <c r="Z25" s="360"/>
      <c r="AA25" s="360"/>
      <c r="AB25" s="360"/>
      <c r="AC25" s="548"/>
      <c r="AD25" s="444"/>
      <c r="AE25" s="444"/>
      <c r="AF25" s="443">
        <f t="shared" si="0"/>
        <v>1</v>
      </c>
      <c r="AG25" s="224"/>
      <c r="AH25" s="427">
        <f t="shared" si="2"/>
        <v>1</v>
      </c>
      <c r="AI25" s="434"/>
      <c r="AJ25" s="443">
        <f>IF(AW25,3,0)</f>
        <v>0</v>
      </c>
      <c r="AL25" s="234"/>
      <c r="AM25" s="236"/>
      <c r="AN25" s="236"/>
      <c r="AP25" s="244" t="s">
        <v>489</v>
      </c>
      <c r="AQ25" s="245" t="b">
        <f>OR(F25="",F26="", AW25=TRUE, AW26=TRUE)</f>
        <v>1</v>
      </c>
      <c r="AR25" s="243" t="str">
        <f>IF(ISERR(FIND("@",F25)),"NO","YES")</f>
        <v>NO</v>
      </c>
      <c r="AS25" s="243">
        <f>IF(ISERR(FIND("@",F25)),0,FIND("@",F25))</f>
        <v>0</v>
      </c>
      <c r="AT25" s="243" t="str">
        <f>IF(AS25&gt;0,IF(ISERR(FIND(".",F25,AS25)),"NO","YES"),"NO")</f>
        <v>NO</v>
      </c>
      <c r="AU25" s="243" t="str">
        <f>IF(ISERR(FIND(" ",TRIM(F25),1)),"NO","YES")</f>
        <v>NO</v>
      </c>
      <c r="AV25" s="243" t="str">
        <f>IF(ISERR(FIND(" ",TRIM(G25),1)),"NO","YES")</f>
        <v>NO</v>
      </c>
      <c r="AW25" s="256" t="b">
        <f>IF(F25="",FALSE,OR(AR25="NO",AT25="NO",AU25="YES"))</f>
        <v>0</v>
      </c>
      <c r="AY25" s="465"/>
    </row>
    <row r="26" spans="1:57" ht="16.5" x14ac:dyDescent="0.25">
      <c r="B26" s="541"/>
      <c r="C26" s="349"/>
      <c r="D26" s="587" t="s">
        <v>66</v>
      </c>
      <c r="E26" s="587"/>
      <c r="F26" s="624"/>
      <c r="G26" s="625"/>
      <c r="H26" s="625"/>
      <c r="I26" s="625"/>
      <c r="J26" s="625"/>
      <c r="K26" s="625"/>
      <c r="L26" s="625"/>
      <c r="M26" s="625"/>
      <c r="N26" s="625"/>
      <c r="O26" s="626"/>
      <c r="P26" s="360" t="str">
        <f>IF(AQ25,"Personal and Work","")</f>
        <v>Personal and Work</v>
      </c>
      <c r="Q26" s="359"/>
      <c r="R26" s="380"/>
      <c r="S26" s="380"/>
      <c r="T26" s="347"/>
      <c r="U26" s="347"/>
      <c r="V26" s="381"/>
      <c r="W26" s="381"/>
      <c r="X26" s="382" t="str">
        <f>IF(AW26,"Invalid Work Email","")</f>
        <v/>
      </c>
      <c r="Y26" s="355"/>
      <c r="Z26" s="356"/>
      <c r="AA26" s="356"/>
      <c r="AB26" s="356"/>
      <c r="AC26" s="546"/>
      <c r="AD26" s="444"/>
      <c r="AE26" s="444"/>
      <c r="AF26" s="443">
        <f t="shared" si="0"/>
        <v>1</v>
      </c>
      <c r="AG26" s="224"/>
      <c r="AH26" s="427">
        <f t="shared" si="2"/>
        <v>1</v>
      </c>
      <c r="AI26" s="434"/>
      <c r="AJ26" s="443">
        <f>IF(AW26,3,0)</f>
        <v>0</v>
      </c>
      <c r="AL26" s="234"/>
      <c r="AM26" s="236"/>
      <c r="AN26" s="236"/>
      <c r="AO26" s="236"/>
      <c r="AP26" s="246"/>
      <c r="AQ26" s="247"/>
      <c r="AR26" s="251" t="str">
        <f>IF(ISERR(FIND("@",F26)),"NO","YES")</f>
        <v>NO</v>
      </c>
      <c r="AS26" s="251">
        <f>IF(ISERR(FIND("@",F26)),0,FIND("@",F26))</f>
        <v>0</v>
      </c>
      <c r="AT26" s="251" t="str">
        <f>IF(AS26&gt;0,IF(ISERR(FIND(".",F26,AS26)),"NO","YES"),"NO")</f>
        <v>NO</v>
      </c>
      <c r="AU26" s="251" t="str">
        <f>IF(ISERR(FIND(" ",TRIM(F26),1)),"NO","YES")</f>
        <v>NO</v>
      </c>
      <c r="AV26" s="251" t="str">
        <f>IF(ISERR(FIND(" ",TRIM(G26),1)),"NO","YES")</f>
        <v>NO</v>
      </c>
      <c r="AW26" s="257" t="b">
        <f>IF(F26="",FALSE,OR(AR26="NO",AT26="NO",AU26="YES"))</f>
        <v>0</v>
      </c>
      <c r="AY26" s="465"/>
    </row>
    <row r="27" spans="1:57" ht="16.5" x14ac:dyDescent="0.3">
      <c r="B27" s="541"/>
      <c r="C27" s="349"/>
      <c r="D27" s="627" t="s">
        <v>372</v>
      </c>
      <c r="E27" s="627"/>
      <c r="F27" s="627"/>
      <c r="G27" s="627"/>
      <c r="H27" s="627"/>
      <c r="I27" s="370"/>
      <c r="J27" s="396"/>
      <c r="K27" s="370"/>
      <c r="L27" s="396"/>
      <c r="M27" s="396"/>
      <c r="N27" s="396"/>
      <c r="O27" s="370"/>
      <c r="P27" s="362"/>
      <c r="Q27" s="362"/>
      <c r="R27" s="362"/>
      <c r="S27" s="362"/>
      <c r="T27" s="362"/>
      <c r="U27" s="362"/>
      <c r="V27" s="362"/>
      <c r="W27" s="362"/>
      <c r="X27" s="362"/>
      <c r="Y27" s="362"/>
      <c r="Z27" s="362"/>
      <c r="AA27" s="362"/>
      <c r="AB27" s="362"/>
      <c r="AC27" s="549"/>
      <c r="AD27" s="445"/>
      <c r="AE27" s="445"/>
      <c r="AF27" s="220" t="s">
        <v>3431</v>
      </c>
      <c r="AG27" s="220"/>
      <c r="AH27" s="426" t="s">
        <v>3430</v>
      </c>
      <c r="AI27" s="426"/>
      <c r="AJ27" s="441" t="s">
        <v>3432</v>
      </c>
      <c r="AK27" s="223"/>
      <c r="AM27" s="2"/>
      <c r="AN27" s="2"/>
      <c r="AO27" s="2"/>
      <c r="AR27" s="450"/>
      <c r="AS27" s="450"/>
      <c r="AT27" s="450"/>
      <c r="AU27" s="450"/>
      <c r="AV27" s="451"/>
      <c r="AW27" s="484"/>
      <c r="AX27" s="2"/>
      <c r="AY27" s="466"/>
      <c r="AZ27" s="2"/>
      <c r="BA27" s="2"/>
      <c r="BB27" s="2"/>
      <c r="BC27" s="2"/>
      <c r="BD27" s="2"/>
      <c r="BE27" s="2"/>
    </row>
    <row r="28" spans="1:57" ht="16.5" x14ac:dyDescent="0.25">
      <c r="B28" s="541"/>
      <c r="C28" s="349"/>
      <c r="D28" s="604" t="s">
        <v>3382</v>
      </c>
      <c r="E28" s="605"/>
      <c r="F28" s="628"/>
      <c r="G28" s="629"/>
      <c r="H28" s="629"/>
      <c r="I28" s="629"/>
      <c r="J28" s="630"/>
      <c r="K28" s="397"/>
      <c r="L28" s="347"/>
      <c r="M28" s="347"/>
      <c r="N28" s="398"/>
      <c r="O28" s="399"/>
      <c r="P28" s="363"/>
      <c r="Q28" s="363"/>
      <c r="R28" s="363"/>
      <c r="S28" s="363"/>
      <c r="T28" s="363"/>
      <c r="U28" s="363"/>
      <c r="V28" s="363"/>
      <c r="W28" s="363"/>
      <c r="X28" s="363"/>
      <c r="Y28" s="363"/>
      <c r="Z28" s="363"/>
      <c r="AA28" s="363"/>
      <c r="AB28" s="363"/>
      <c r="AC28" s="550"/>
      <c r="AD28" s="422"/>
      <c r="AE28" s="422"/>
      <c r="AF28" s="443">
        <f>AH28+AJ28</f>
        <v>1</v>
      </c>
      <c r="AG28" s="422"/>
      <c r="AH28" s="427">
        <f t="shared" si="2"/>
        <v>1</v>
      </c>
      <c r="AI28" s="442"/>
      <c r="AJ28" s="443"/>
      <c r="AM28" s="236"/>
      <c r="AN28" s="236"/>
      <c r="AO28" s="236"/>
      <c r="AP28" s="236"/>
      <c r="AQ28" s="235"/>
      <c r="AR28" s="184"/>
      <c r="AS28" s="184"/>
      <c r="AT28" s="184"/>
      <c r="AU28" s="184"/>
      <c r="AV28" s="2"/>
      <c r="AY28" s="465"/>
    </row>
    <row r="29" spans="1:57" ht="16.5" x14ac:dyDescent="0.25">
      <c r="B29" s="541"/>
      <c r="C29" s="349"/>
      <c r="D29" s="604" t="s">
        <v>135</v>
      </c>
      <c r="E29" s="605"/>
      <c r="F29" s="628"/>
      <c r="G29" s="629"/>
      <c r="H29" s="629"/>
      <c r="I29" s="629"/>
      <c r="J29" s="630"/>
      <c r="K29" s="400" t="str">
        <f>IF(AP29=TRUE,"ç","")</f>
        <v>ç</v>
      </c>
      <c r="L29" s="386" t="str">
        <f>IF(AP29=TRUE,"Select Component from drop-down list","")</f>
        <v>Select Component from drop-down list</v>
      </c>
      <c r="M29" s="401"/>
      <c r="N29" s="399"/>
      <c r="O29" s="399"/>
      <c r="P29" s="363"/>
      <c r="Q29" s="363"/>
      <c r="R29" s="363"/>
      <c r="S29" s="363"/>
      <c r="T29" s="363"/>
      <c r="U29" s="363"/>
      <c r="V29" s="363"/>
      <c r="W29" s="363"/>
      <c r="X29" s="363"/>
      <c r="Y29" s="363"/>
      <c r="Z29" s="363"/>
      <c r="AA29" s="363"/>
      <c r="AB29" s="363"/>
      <c r="AC29" s="550"/>
      <c r="AD29" s="422"/>
      <c r="AE29" s="422"/>
      <c r="AF29" s="443">
        <f>AH29+AJ29</f>
        <v>1</v>
      </c>
      <c r="AG29" s="422"/>
      <c r="AH29" s="427">
        <f t="shared" si="2"/>
        <v>1</v>
      </c>
      <c r="AI29" s="442"/>
      <c r="AJ29" s="443"/>
      <c r="AL29" s="252"/>
      <c r="AM29" s="253"/>
      <c r="AN29" s="253"/>
      <c r="AO29" s="254" t="s">
        <v>491</v>
      </c>
      <c r="AP29" s="255" t="b">
        <f>(F29="")</f>
        <v>1</v>
      </c>
      <c r="AQ29" s="235"/>
      <c r="AR29" s="184"/>
      <c r="AS29" s="184"/>
      <c r="AT29" s="184"/>
      <c r="AU29" s="184"/>
      <c r="AV29" s="2"/>
      <c r="AY29" s="465"/>
    </row>
    <row r="30" spans="1:57" ht="16.5" x14ac:dyDescent="0.25">
      <c r="B30" s="541"/>
      <c r="C30" s="349"/>
      <c r="D30" s="604" t="s">
        <v>99</v>
      </c>
      <c r="E30" s="605"/>
      <c r="F30" s="628"/>
      <c r="G30" s="629"/>
      <c r="H30" s="629"/>
      <c r="I30" s="629"/>
      <c r="J30" s="630"/>
      <c r="K30" s="400" t="str">
        <f>IF(AP30=TRUE,"ç","")</f>
        <v>ç</v>
      </c>
      <c r="L30" s="386" t="str">
        <f>IF(AP30=TRUE,"Select Rank from drop-down list","")</f>
        <v>Select Rank from drop-down list</v>
      </c>
      <c r="M30" s="401"/>
      <c r="N30" s="401"/>
      <c r="O30" s="359"/>
      <c r="P30" s="363"/>
      <c r="Q30" s="363"/>
      <c r="R30" s="363"/>
      <c r="S30" s="363"/>
      <c r="T30" s="363"/>
      <c r="U30" s="363"/>
      <c r="V30" s="363"/>
      <c r="W30" s="363"/>
      <c r="X30" s="363"/>
      <c r="Y30" s="363"/>
      <c r="Z30" s="363"/>
      <c r="AA30" s="363"/>
      <c r="AB30" s="363"/>
      <c r="AC30" s="541"/>
      <c r="AE30" s="220"/>
      <c r="AF30" s="443">
        <f>AH30+AJ30</f>
        <v>1</v>
      </c>
      <c r="AG30" s="422"/>
      <c r="AH30" s="427">
        <f t="shared" si="2"/>
        <v>1</v>
      </c>
      <c r="AI30" s="442"/>
      <c r="AJ30" s="443"/>
      <c r="AL30" s="252"/>
      <c r="AM30" s="253"/>
      <c r="AN30" s="253"/>
      <c r="AO30" s="254" t="s">
        <v>492</v>
      </c>
      <c r="AP30" s="255" t="b">
        <f>(F30="")</f>
        <v>1</v>
      </c>
      <c r="AQ30" s="235"/>
      <c r="AR30" s="184"/>
      <c r="AS30" s="184"/>
      <c r="AT30" s="184"/>
      <c r="AU30" s="184"/>
      <c r="AV30" s="2"/>
      <c r="AY30" s="465"/>
    </row>
    <row r="31" spans="1:57" ht="18.75" customHeight="1" x14ac:dyDescent="0.3">
      <c r="B31" s="541"/>
      <c r="C31" s="349"/>
      <c r="D31" s="368" t="s">
        <v>3379</v>
      </c>
      <c r="E31" s="347"/>
      <c r="F31" s="354"/>
      <c r="G31" s="354"/>
      <c r="H31" s="354"/>
      <c r="I31" s="354"/>
      <c r="J31" s="354"/>
      <c r="K31" s="354"/>
      <c r="L31" s="354"/>
      <c r="M31" s="354"/>
      <c r="N31" s="354"/>
      <c r="O31" s="354"/>
      <c r="P31" s="347"/>
      <c r="Q31" s="383"/>
      <c r="R31" s="380"/>
      <c r="S31" s="359"/>
      <c r="T31" s="359"/>
      <c r="U31" s="359"/>
      <c r="V31" s="359"/>
      <c r="W31" s="359"/>
      <c r="X31" s="359"/>
      <c r="Y31" s="359"/>
      <c r="Z31" s="359"/>
      <c r="AA31" s="359"/>
      <c r="AB31" s="359"/>
      <c r="AC31" s="547"/>
      <c r="AD31" s="421"/>
      <c r="AE31" s="421"/>
      <c r="AF31" s="220" t="s">
        <v>3431</v>
      </c>
      <c r="AG31" s="220"/>
      <c r="AH31" s="426" t="s">
        <v>3430</v>
      </c>
      <c r="AI31" s="426"/>
      <c r="AJ31" s="441" t="s">
        <v>3432</v>
      </c>
      <c r="AM31" s="227"/>
      <c r="AN31" s="227"/>
      <c r="AO31" s="227"/>
      <c r="AP31" s="241"/>
      <c r="AQ31" s="242"/>
      <c r="AR31" s="184"/>
      <c r="AS31" s="184"/>
      <c r="AT31" s="184"/>
      <c r="AU31" s="184"/>
      <c r="AV31" s="2"/>
      <c r="AY31" s="465"/>
    </row>
    <row r="32" spans="1:57" s="2" customFormat="1" ht="16.5" x14ac:dyDescent="0.3">
      <c r="A32" s="223"/>
      <c r="B32" s="553"/>
      <c r="C32" s="367"/>
      <c r="D32" s="584" t="s">
        <v>3380</v>
      </c>
      <c r="E32" s="584"/>
      <c r="F32" s="614"/>
      <c r="G32" s="615"/>
      <c r="H32" s="615"/>
      <c r="I32" s="615"/>
      <c r="J32" s="615"/>
      <c r="K32" s="615"/>
      <c r="L32" s="615"/>
      <c r="M32" s="615"/>
      <c r="N32" s="615"/>
      <c r="O32" s="616"/>
      <c r="P32" s="384"/>
      <c r="Q32" s="354"/>
      <c r="R32" s="354"/>
      <c r="S32" s="354"/>
      <c r="T32" s="354"/>
      <c r="U32" s="354"/>
      <c r="V32" s="354"/>
      <c r="W32" s="354"/>
      <c r="X32" s="354"/>
      <c r="Y32" s="354"/>
      <c r="Z32" s="354"/>
      <c r="AA32" s="354"/>
      <c r="AB32" s="354"/>
      <c r="AC32" s="551"/>
      <c r="AD32" s="175"/>
      <c r="AE32" s="175"/>
      <c r="AF32" s="443">
        <f t="shared" si="0"/>
        <v>1</v>
      </c>
      <c r="AG32" s="224"/>
      <c r="AH32" s="427">
        <f t="shared" si="2"/>
        <v>1</v>
      </c>
      <c r="AI32" s="428"/>
      <c r="AJ32" s="443"/>
      <c r="AK32" s="223"/>
      <c r="AL32" s="223"/>
      <c r="AM32" s="227"/>
      <c r="AN32" s="227"/>
      <c r="AO32" s="227"/>
      <c r="AP32" s="4"/>
      <c r="AQ32" s="184"/>
      <c r="AR32" s="184"/>
      <c r="AS32" s="184"/>
      <c r="AT32" s="184"/>
      <c r="AU32" s="184"/>
      <c r="AY32" s="466"/>
    </row>
    <row r="33" spans="1:51" ht="16.5" x14ac:dyDescent="0.25">
      <c r="B33" s="541"/>
      <c r="C33" s="349"/>
      <c r="D33" s="584" t="s">
        <v>3381</v>
      </c>
      <c r="E33" s="584"/>
      <c r="F33" s="597"/>
      <c r="G33" s="597"/>
      <c r="H33" s="597"/>
      <c r="I33" s="597"/>
      <c r="J33" s="597"/>
      <c r="K33" s="597"/>
      <c r="L33" s="597"/>
      <c r="M33" s="597"/>
      <c r="N33" s="597"/>
      <c r="O33" s="597"/>
      <c r="P33" s="377"/>
      <c r="Q33" s="385" t="str">
        <f>IF(AP33=TRUE,"ç","")</f>
        <v>ç</v>
      </c>
      <c r="R33" s="386" t="str">
        <f>IF(AP33=TRUE,"Select Installation from drop-down list","")</f>
        <v>Select Installation from drop-down list</v>
      </c>
      <c r="S33" s="359"/>
      <c r="T33" s="359"/>
      <c r="U33" s="359"/>
      <c r="V33" s="359"/>
      <c r="W33" s="359"/>
      <c r="X33" s="359"/>
      <c r="Y33" s="359"/>
      <c r="Z33" s="359"/>
      <c r="AA33" s="359"/>
      <c r="AB33" s="359"/>
      <c r="AC33" s="547"/>
      <c r="AD33" s="224"/>
      <c r="AE33" s="224"/>
      <c r="AF33" s="443">
        <f t="shared" si="0"/>
        <v>1</v>
      </c>
      <c r="AG33" s="224"/>
      <c r="AH33" s="427">
        <f t="shared" si="2"/>
        <v>1</v>
      </c>
      <c r="AI33" s="428"/>
      <c r="AJ33" s="443"/>
      <c r="AL33" s="252"/>
      <c r="AM33" s="253"/>
      <c r="AN33" s="253"/>
      <c r="AO33" s="254" t="s">
        <v>3386</v>
      </c>
      <c r="AP33" s="255" t="b">
        <f>(F33="")</f>
        <v>1</v>
      </c>
      <c r="AQ33" s="184"/>
      <c r="AR33" s="184"/>
      <c r="AS33" s="184"/>
      <c r="AT33" s="184"/>
      <c r="AU33" s="184"/>
      <c r="AV33" s="2"/>
      <c r="AY33" s="465"/>
    </row>
    <row r="34" spans="1:51" ht="16.5" x14ac:dyDescent="0.25">
      <c r="B34" s="541"/>
      <c r="C34" s="349"/>
      <c r="D34" s="584" t="s">
        <v>376</v>
      </c>
      <c r="E34" s="584"/>
      <c r="F34" s="597"/>
      <c r="G34" s="597"/>
      <c r="H34" s="597"/>
      <c r="I34" s="597"/>
      <c r="J34" s="597"/>
      <c r="K34" s="597"/>
      <c r="L34" s="597"/>
      <c r="M34" s="597"/>
      <c r="N34" s="597"/>
      <c r="O34" s="597"/>
      <c r="P34" s="379"/>
      <c r="Q34" s="359"/>
      <c r="R34" s="359"/>
      <c r="S34" s="359"/>
      <c r="T34" s="359"/>
      <c r="U34" s="359"/>
      <c r="V34" s="359"/>
      <c r="W34" s="359"/>
      <c r="X34" s="359"/>
      <c r="Y34" s="359"/>
      <c r="Z34" s="359"/>
      <c r="AA34" s="359"/>
      <c r="AB34" s="359"/>
      <c r="AC34" s="547"/>
      <c r="AD34" s="224"/>
      <c r="AE34" s="224"/>
      <c r="AF34" s="443">
        <f t="shared" si="0"/>
        <v>1</v>
      </c>
      <c r="AG34" s="224"/>
      <c r="AH34" s="427">
        <f t="shared" si="2"/>
        <v>1</v>
      </c>
      <c r="AI34" s="428"/>
      <c r="AJ34" s="443"/>
      <c r="AM34" s="228"/>
      <c r="AN34" s="228"/>
      <c r="AO34" s="228"/>
      <c r="AP34" s="4"/>
      <c r="AQ34" s="184"/>
      <c r="AR34" s="184"/>
      <c r="AS34" s="184"/>
      <c r="AT34" s="184"/>
      <c r="AU34" s="184"/>
      <c r="AV34" s="2"/>
      <c r="AY34" s="465"/>
    </row>
    <row r="35" spans="1:51" ht="16.5" x14ac:dyDescent="0.25">
      <c r="B35" s="541"/>
      <c r="C35" s="349"/>
      <c r="D35" s="584" t="s">
        <v>243</v>
      </c>
      <c r="E35" s="584"/>
      <c r="F35" s="597"/>
      <c r="G35" s="597"/>
      <c r="H35" s="597"/>
      <c r="I35" s="597"/>
      <c r="J35" s="597"/>
      <c r="K35" s="597"/>
      <c r="L35" s="597"/>
      <c r="M35" s="597"/>
      <c r="N35" s="597"/>
      <c r="O35" s="597"/>
      <c r="P35" s="379"/>
      <c r="Q35" s="359"/>
      <c r="R35" s="359"/>
      <c r="S35" s="359"/>
      <c r="T35" s="359"/>
      <c r="U35" s="359"/>
      <c r="V35" s="359"/>
      <c r="W35" s="359"/>
      <c r="X35" s="359"/>
      <c r="Y35" s="359"/>
      <c r="Z35" s="359"/>
      <c r="AA35" s="359"/>
      <c r="AB35" s="359"/>
      <c r="AC35" s="547"/>
      <c r="AD35" s="224"/>
      <c r="AE35" s="224"/>
      <c r="AF35" s="443">
        <f t="shared" si="0"/>
        <v>1</v>
      </c>
      <c r="AG35" s="224"/>
      <c r="AH35" s="427">
        <f t="shared" si="2"/>
        <v>1</v>
      </c>
      <c r="AI35" s="428"/>
      <c r="AJ35" s="443"/>
      <c r="AM35" s="228"/>
      <c r="AN35" s="228"/>
      <c r="AO35" s="228"/>
      <c r="AP35" s="4"/>
      <c r="AQ35" s="184"/>
      <c r="AR35" s="184"/>
      <c r="AS35" s="184"/>
      <c r="AT35" s="184"/>
      <c r="AU35" s="184"/>
      <c r="AV35" s="2"/>
      <c r="AY35" s="465"/>
    </row>
    <row r="36" spans="1:51" ht="16.5" x14ac:dyDescent="0.25">
      <c r="B36" s="541"/>
      <c r="C36" s="349"/>
      <c r="D36" s="584" t="s">
        <v>244</v>
      </c>
      <c r="E36" s="584"/>
      <c r="F36" s="614"/>
      <c r="G36" s="615"/>
      <c r="H36" s="615"/>
      <c r="I36" s="615"/>
      <c r="J36" s="616"/>
      <c r="K36" s="385" t="str">
        <f>IF(AP36=TRUE,"ç","")</f>
        <v>ç</v>
      </c>
      <c r="L36" s="388" t="str">
        <f>IF(AP36=TRUE,"Select State from drop-down list","")</f>
        <v>Select State from drop-down list</v>
      </c>
      <c r="M36" s="359"/>
      <c r="N36" s="359"/>
      <c r="O36" s="359"/>
      <c r="P36" s="387"/>
      <c r="Q36" s="361"/>
      <c r="R36" s="361"/>
      <c r="S36" s="359"/>
      <c r="T36" s="361"/>
      <c r="U36" s="361"/>
      <c r="V36" s="361"/>
      <c r="W36" s="361"/>
      <c r="X36" s="361"/>
      <c r="Y36" s="361"/>
      <c r="Z36" s="361"/>
      <c r="AA36" s="361"/>
      <c r="AB36" s="361"/>
      <c r="AC36" s="552"/>
      <c r="AD36" s="425"/>
      <c r="AE36" s="425"/>
      <c r="AF36" s="443">
        <f t="shared" si="0"/>
        <v>1</v>
      </c>
      <c r="AG36" s="224"/>
      <c r="AH36" s="427">
        <f t="shared" si="2"/>
        <v>1</v>
      </c>
      <c r="AI36" s="428"/>
      <c r="AJ36" s="443"/>
      <c r="AL36" s="252"/>
      <c r="AM36" s="253"/>
      <c r="AN36" s="253"/>
      <c r="AO36" s="254" t="s">
        <v>490</v>
      </c>
      <c r="AP36" s="255" t="b">
        <f>(F36="")</f>
        <v>1</v>
      </c>
      <c r="AQ36" s="184"/>
      <c r="AR36" s="184"/>
      <c r="AS36" s="184"/>
      <c r="AT36" s="184"/>
      <c r="AU36" s="184"/>
      <c r="AV36" s="2"/>
      <c r="AY36" s="465"/>
    </row>
    <row r="37" spans="1:51" ht="16.5" customHeight="1" x14ac:dyDescent="0.25">
      <c r="B37" s="541"/>
      <c r="C37" s="349"/>
      <c r="D37" s="584" t="s">
        <v>363</v>
      </c>
      <c r="E37" s="584"/>
      <c r="F37" s="614"/>
      <c r="G37" s="615"/>
      <c r="H37" s="615"/>
      <c r="I37" s="615"/>
      <c r="J37" s="616"/>
      <c r="K37" s="390"/>
      <c r="L37" s="359"/>
      <c r="M37" s="390"/>
      <c r="N37" s="390"/>
      <c r="O37" s="391"/>
      <c r="P37" s="387"/>
      <c r="Q37" s="361"/>
      <c r="R37" s="361"/>
      <c r="S37" s="359"/>
      <c r="T37" s="361"/>
      <c r="U37" s="361"/>
      <c r="V37" s="361"/>
      <c r="W37" s="361"/>
      <c r="X37" s="361"/>
      <c r="Y37" s="361"/>
      <c r="Z37" s="361"/>
      <c r="AA37" s="361"/>
      <c r="AB37" s="361"/>
      <c r="AC37" s="552"/>
      <c r="AD37" s="425"/>
      <c r="AE37" s="425"/>
      <c r="AF37" s="443">
        <f t="shared" si="0"/>
        <v>1</v>
      </c>
      <c r="AG37" s="224"/>
      <c r="AH37" s="427">
        <f t="shared" si="2"/>
        <v>1</v>
      </c>
      <c r="AI37" s="428"/>
      <c r="AJ37" s="443"/>
      <c r="AL37" s="634" t="s">
        <v>3456</v>
      </c>
      <c r="AP37" s="580" t="s">
        <v>3458</v>
      </c>
      <c r="AR37" s="184"/>
      <c r="AS37" s="184"/>
      <c r="AT37" s="184"/>
      <c r="AU37" s="184"/>
      <c r="AV37" s="634" t="s">
        <v>3457</v>
      </c>
      <c r="AW37" s="473"/>
      <c r="AY37" s="465"/>
    </row>
    <row r="38" spans="1:51" ht="20.25" customHeight="1" x14ac:dyDescent="0.3">
      <c r="B38" s="541"/>
      <c r="C38" s="349"/>
      <c r="D38" s="404" t="s">
        <v>226</v>
      </c>
      <c r="E38" s="364"/>
      <c r="F38" s="405"/>
      <c r="G38" s="405"/>
      <c r="H38" s="405"/>
      <c r="I38" s="405"/>
      <c r="J38" s="402"/>
      <c r="K38" s="402"/>
      <c r="L38" s="402"/>
      <c r="M38" s="402"/>
      <c r="N38" s="402"/>
      <c r="O38" s="402"/>
      <c r="P38" s="402"/>
      <c r="Q38" s="402"/>
      <c r="R38" s="402"/>
      <c r="S38" s="402"/>
      <c r="T38" s="402"/>
      <c r="U38" s="402"/>
      <c r="V38" s="403" t="str">
        <f>IF(AL39=0,"Select credential from","")</f>
        <v>Select credential from</v>
      </c>
      <c r="W38" s="402"/>
      <c r="X38" s="364"/>
      <c r="Y38" s="361"/>
      <c r="Z38" s="361"/>
      <c r="AA38" s="361"/>
      <c r="AB38" s="361"/>
      <c r="AC38" s="552"/>
      <c r="AD38" s="223"/>
      <c r="AE38" s="223"/>
      <c r="AF38" s="446"/>
      <c r="AG38" s="223"/>
      <c r="AH38" s="429"/>
      <c r="AI38" s="429"/>
      <c r="AJ38" s="446"/>
      <c r="AL38" s="635"/>
      <c r="AM38" s="228"/>
      <c r="AP38" s="581"/>
      <c r="AQ38" s="579" t="s">
        <v>3459</v>
      </c>
      <c r="AR38" s="579"/>
      <c r="AS38" s="579"/>
      <c r="AT38" s="579"/>
      <c r="AU38" s="579"/>
      <c r="AV38" s="635"/>
      <c r="AW38" s="477"/>
      <c r="AY38" s="465"/>
    </row>
    <row r="39" spans="1:51" s="2" customFormat="1" ht="16.5" x14ac:dyDescent="0.3">
      <c r="A39" s="223"/>
      <c r="B39" s="553"/>
      <c r="C39" s="366"/>
      <c r="D39" s="584" t="s">
        <v>3420</v>
      </c>
      <c r="E39" s="584"/>
      <c r="F39" s="607" t="str">
        <f>IF(AQ39="","Please select credential on the Credential Pathway tab",AQ39)</f>
        <v>Please select credential on the Credential Pathway tab</v>
      </c>
      <c r="G39" s="608"/>
      <c r="H39" s="608"/>
      <c r="I39" s="608"/>
      <c r="J39" s="608"/>
      <c r="K39" s="608"/>
      <c r="L39" s="608"/>
      <c r="M39" s="608"/>
      <c r="N39" s="608"/>
      <c r="O39" s="608"/>
      <c r="P39" s="608"/>
      <c r="Q39" s="608"/>
      <c r="R39" s="608"/>
      <c r="S39" s="608"/>
      <c r="T39" s="609"/>
      <c r="U39" s="406"/>
      <c r="V39" s="403" t="str">
        <f>IF(AL39=0,"the drop-down list on","")</f>
        <v>the drop-down list on</v>
      </c>
      <c r="W39" s="347"/>
      <c r="X39" s="347"/>
      <c r="Y39" s="361"/>
      <c r="Z39" s="361"/>
      <c r="AA39" s="361"/>
      <c r="AB39" s="361"/>
      <c r="AC39" s="552"/>
      <c r="AD39" s="220"/>
      <c r="AE39" s="220"/>
      <c r="AF39" s="441"/>
      <c r="AH39" s="429"/>
      <c r="AI39" s="429"/>
      <c r="AJ39" s="441"/>
      <c r="AK39" s="223"/>
      <c r="AL39" s="538"/>
      <c r="AP39" s="474" t="str">
        <f>IF(AL39="","",VLOOKUP(AL39,CredList!$D$2:L1633,8,FALSE))</f>
        <v/>
      </c>
      <c r="AQ39" s="576" t="str">
        <f>IF(AL39="","",VLOOKUP(AL39,CredList!$D$2:M1633,2,FALSE))</f>
        <v/>
      </c>
      <c r="AR39" s="577"/>
      <c r="AS39" s="577"/>
      <c r="AT39" s="577"/>
      <c r="AU39" s="578"/>
      <c r="AV39" s="474" t="str">
        <f>IF(AL39="","",VLOOKUP(AL39,CredList!$D$2:M1633,9,FALSE))</f>
        <v/>
      </c>
      <c r="AW39" s="476"/>
      <c r="AY39" s="466"/>
    </row>
    <row r="40" spans="1:51" ht="53.25" customHeight="1" x14ac:dyDescent="0.3">
      <c r="B40" s="541"/>
      <c r="C40" s="358"/>
      <c r="D40" s="606" t="s">
        <v>3421</v>
      </c>
      <c r="E40" s="606"/>
      <c r="F40" s="643"/>
      <c r="G40" s="644"/>
      <c r="H40" s="644"/>
      <c r="I40" s="644"/>
      <c r="J40" s="644"/>
      <c r="K40" s="644"/>
      <c r="L40" s="644"/>
      <c r="M40" s="644"/>
      <c r="N40" s="644"/>
      <c r="O40" s="644"/>
      <c r="P40" s="644"/>
      <c r="Q40" s="644"/>
      <c r="R40" s="644"/>
      <c r="S40" s="644"/>
      <c r="T40" s="645"/>
      <c r="U40" s="407"/>
      <c r="V40" s="414" t="str">
        <f ca="1">IF(AL39=0,"the " &amp; Instructions!AG14 &amp; " tab","")</f>
        <v>the Credential Pathway tab</v>
      </c>
      <c r="W40" s="413"/>
      <c r="X40" s="354"/>
      <c r="Y40" s="354"/>
      <c r="Z40" s="354"/>
      <c r="AA40" s="354"/>
      <c r="AB40" s="364"/>
      <c r="AC40" s="553"/>
      <c r="AD40" s="223"/>
      <c r="AE40" s="223"/>
      <c r="AF40" s="447"/>
      <c r="AG40" s="223"/>
      <c r="AH40" s="429"/>
      <c r="AI40" s="429"/>
      <c r="AJ40" s="447"/>
      <c r="AK40" s="220"/>
      <c r="AL40" s="220"/>
      <c r="AY40" s="465"/>
    </row>
    <row r="41" spans="1:51" s="2" customFormat="1" ht="24.75" customHeight="1" x14ac:dyDescent="0.3">
      <c r="A41" s="223"/>
      <c r="B41" s="553"/>
      <c r="C41" s="367"/>
      <c r="D41" s="627" t="s">
        <v>3454</v>
      </c>
      <c r="E41" s="627"/>
      <c r="F41" s="627"/>
      <c r="G41" s="627"/>
      <c r="H41" s="627"/>
      <c r="I41" s="627"/>
      <c r="J41" s="627"/>
      <c r="K41" s="627"/>
      <c r="L41" s="627"/>
      <c r="M41" s="627"/>
      <c r="N41" s="627"/>
      <c r="O41" s="627"/>
      <c r="P41" s="390"/>
      <c r="Q41" s="390"/>
      <c r="R41" s="390"/>
      <c r="S41" s="390"/>
      <c r="T41" s="390"/>
      <c r="U41" s="407"/>
      <c r="V41" s="407"/>
      <c r="W41" s="407"/>
      <c r="X41" s="354"/>
      <c r="Y41" s="354"/>
      <c r="Z41" s="354"/>
      <c r="AA41" s="354"/>
      <c r="AB41" s="364"/>
      <c r="AC41" s="553"/>
      <c r="AD41" s="220"/>
      <c r="AE41" s="220"/>
      <c r="AF41" s="220" t="s">
        <v>3431</v>
      </c>
      <c r="AG41" s="220"/>
      <c r="AH41" s="426" t="s">
        <v>3430</v>
      </c>
      <c r="AI41" s="426"/>
      <c r="AJ41" s="441" t="s">
        <v>3432</v>
      </c>
      <c r="AK41" s="223"/>
      <c r="AL41" s="223"/>
      <c r="AM41" s="225"/>
      <c r="AN41" s="225"/>
      <c r="AO41" s="225"/>
      <c r="AP41" s="6"/>
      <c r="AQ41" s="2" t="s">
        <v>3445</v>
      </c>
      <c r="AR41" s="184"/>
      <c r="AS41" s="184"/>
      <c r="AT41" s="184"/>
      <c r="AU41" s="184"/>
      <c r="AY41" s="466"/>
    </row>
    <row r="42" spans="1:51" s="2" customFormat="1" ht="24" customHeight="1" x14ac:dyDescent="0.3">
      <c r="A42" s="223"/>
      <c r="B42" s="553"/>
      <c r="C42" s="367"/>
      <c r="D42" s="584" t="s">
        <v>64</v>
      </c>
      <c r="E42" s="584"/>
      <c r="F42" s="597"/>
      <c r="G42" s="597"/>
      <c r="H42" s="597"/>
      <c r="I42" s="597"/>
      <c r="J42" s="597"/>
      <c r="K42" s="597"/>
      <c r="L42" s="597"/>
      <c r="M42" s="597"/>
      <c r="N42" s="597"/>
      <c r="O42" s="597"/>
      <c r="P42" s="390"/>
      <c r="Q42" s="390"/>
      <c r="R42" s="390"/>
      <c r="S42" s="390"/>
      <c r="T42" s="390"/>
      <c r="U42" s="407"/>
      <c r="V42" s="407"/>
      <c r="W42" s="407"/>
      <c r="X42" s="354"/>
      <c r="Y42" s="354"/>
      <c r="Z42" s="354"/>
      <c r="AA42" s="354"/>
      <c r="AB42" s="364"/>
      <c r="AC42" s="553"/>
      <c r="AD42" s="220"/>
      <c r="AE42" s="220"/>
      <c r="AF42" s="443">
        <f t="shared" ref="AF42" si="3">AH42+AJ42</f>
        <v>1</v>
      </c>
      <c r="AG42" s="224"/>
      <c r="AH42" s="427">
        <f t="shared" ref="AH42" si="4">IF(F42="",1,0)</f>
        <v>1</v>
      </c>
      <c r="AI42" s="434"/>
      <c r="AJ42" s="443"/>
      <c r="AK42" s="223"/>
      <c r="AL42" s="574" t="s">
        <v>3444</v>
      </c>
      <c r="AM42" s="575"/>
      <c r="AN42" s="575"/>
      <c r="AO42" s="575"/>
      <c r="AP42" s="471" t="b">
        <v>0</v>
      </c>
      <c r="AQ42" s="463" t="b">
        <f>OR(AP42,AL45&amp;AL56&amp;"@@"&lt;&gt;"@@")</f>
        <v>0</v>
      </c>
      <c r="AR42" s="184"/>
      <c r="AS42" s="184"/>
      <c r="AT42" s="184"/>
      <c r="AU42" s="184"/>
      <c r="AY42" s="466"/>
    </row>
    <row r="43" spans="1:51" s="2" customFormat="1" ht="16.5" x14ac:dyDescent="0.3">
      <c r="A43" s="223"/>
      <c r="B43" s="553"/>
      <c r="C43" s="367"/>
      <c r="D43" s="604" t="s">
        <v>3383</v>
      </c>
      <c r="E43" s="605"/>
      <c r="F43" s="594"/>
      <c r="G43" s="595"/>
      <c r="H43" s="595"/>
      <c r="I43" s="595"/>
      <c r="J43" s="595"/>
      <c r="K43" s="595"/>
      <c r="L43" s="595"/>
      <c r="M43" s="595"/>
      <c r="N43" s="595"/>
      <c r="O43" s="596"/>
      <c r="P43" s="390"/>
      <c r="Q43" s="390"/>
      <c r="R43" s="390"/>
      <c r="S43" s="390"/>
      <c r="T43" s="390"/>
      <c r="U43" s="408"/>
      <c r="V43" s="408"/>
      <c r="W43" s="408"/>
      <c r="X43" s="408"/>
      <c r="Y43" s="354"/>
      <c r="Z43" s="354"/>
      <c r="AA43" s="354"/>
      <c r="AB43" s="364"/>
      <c r="AC43" s="553"/>
      <c r="AD43" s="220"/>
      <c r="AE43" s="220"/>
      <c r="AF43" s="443">
        <f t="shared" ref="AF43:AF44" si="5">AH43+AJ43</f>
        <v>1</v>
      </c>
      <c r="AG43" s="224"/>
      <c r="AH43" s="427">
        <f t="shared" ref="AH43:AH44" si="6">IF(F43="",1,0)</f>
        <v>1</v>
      </c>
      <c r="AI43" s="434"/>
      <c r="AJ43" s="443"/>
      <c r="AK43" s="223"/>
      <c r="AL43" s="223"/>
      <c r="AM43" s="225"/>
      <c r="AN43" s="225"/>
      <c r="AO43" s="225"/>
      <c r="AP43" s="6"/>
      <c r="AR43" s="184"/>
      <c r="AS43" s="184"/>
      <c r="AT43" s="184"/>
      <c r="AU43" s="184"/>
      <c r="AY43" s="466"/>
    </row>
    <row r="44" spans="1:51" s="2" customFormat="1" ht="16.5" x14ac:dyDescent="0.25">
      <c r="A44" s="223"/>
      <c r="B44" s="553"/>
      <c r="C44" s="367"/>
      <c r="D44" s="604" t="s">
        <v>434</v>
      </c>
      <c r="E44" s="605"/>
      <c r="F44" s="594"/>
      <c r="G44" s="595"/>
      <c r="H44" s="595"/>
      <c r="I44" s="595"/>
      <c r="J44" s="595"/>
      <c r="K44" s="595"/>
      <c r="L44" s="595"/>
      <c r="M44" s="595"/>
      <c r="N44" s="595"/>
      <c r="O44" s="596"/>
      <c r="P44" s="390"/>
      <c r="Q44" s="382" t="str">
        <f>IF(AW45,"Invalid Vendor Email","")</f>
        <v/>
      </c>
      <c r="R44" s="390"/>
      <c r="S44" s="390"/>
      <c r="T44" s="390"/>
      <c r="U44" s="408"/>
      <c r="V44" s="408"/>
      <c r="W44" s="408"/>
      <c r="X44" s="408"/>
      <c r="Y44" s="347"/>
      <c r="Z44" s="347"/>
      <c r="AA44" s="347"/>
      <c r="AB44" s="347"/>
      <c r="AC44" s="541"/>
      <c r="AD44" s="220"/>
      <c r="AE44" s="220"/>
      <c r="AF44" s="443">
        <f t="shared" si="5"/>
        <v>1</v>
      </c>
      <c r="AG44" s="224"/>
      <c r="AH44" s="427">
        <f t="shared" si="6"/>
        <v>1</v>
      </c>
      <c r="AI44" s="434"/>
      <c r="AJ44" s="443">
        <f>IF(AW45,3,0)</f>
        <v>0</v>
      </c>
      <c r="AK44" s="223"/>
      <c r="AL44" s="220" t="s">
        <v>3452</v>
      </c>
      <c r="AM44" s="225"/>
      <c r="AN44" s="225"/>
      <c r="AO44" s="225"/>
      <c r="AP44" s="6"/>
      <c r="AR44" s="184"/>
      <c r="AS44" s="184"/>
      <c r="AT44" s="184"/>
      <c r="AU44" s="184"/>
      <c r="AY44" s="466"/>
    </row>
    <row r="45" spans="1:51" s="2" customFormat="1" ht="16.5" x14ac:dyDescent="0.25">
      <c r="A45" s="223"/>
      <c r="B45" s="553"/>
      <c r="C45" s="367"/>
      <c r="D45" s="604" t="s">
        <v>457</v>
      </c>
      <c r="E45" s="605"/>
      <c r="F45" s="591"/>
      <c r="G45" s="592"/>
      <c r="H45" s="592"/>
      <c r="I45" s="592"/>
      <c r="J45" s="593"/>
      <c r="K45" s="411"/>
      <c r="L45" s="412"/>
      <c r="M45" s="412"/>
      <c r="N45" s="412"/>
      <c r="O45" s="412"/>
      <c r="P45" s="390"/>
      <c r="Q45" s="382" t="str">
        <f>IF(AW46,"Invalid Vendor Phone Number","")</f>
        <v/>
      </c>
      <c r="R45" s="390"/>
      <c r="S45" s="390"/>
      <c r="T45" s="390"/>
      <c r="U45" s="408"/>
      <c r="V45" s="408"/>
      <c r="W45" s="408"/>
      <c r="X45" s="408"/>
      <c r="Y45" s="347"/>
      <c r="Z45" s="347"/>
      <c r="AA45" s="347"/>
      <c r="AB45" s="347"/>
      <c r="AC45" s="541"/>
      <c r="AD45" s="220"/>
      <c r="AE45" s="220"/>
      <c r="AF45" s="443">
        <f t="shared" ref="AF45:AF51" si="7">AH45+AJ45</f>
        <v>1</v>
      </c>
      <c r="AG45" s="220"/>
      <c r="AH45" s="427">
        <f t="shared" ref="AH45" si="8">IF(F45="",1,0)</f>
        <v>1</v>
      </c>
      <c r="AI45" s="434"/>
      <c r="AJ45" s="443">
        <f>IF(AW46,3,0)</f>
        <v>0</v>
      </c>
      <c r="AK45" s="223"/>
      <c r="AL45" s="467" t="str">
        <f>F48&amp;F49&amp;F50&amp;F51</f>
        <v/>
      </c>
      <c r="AM45" s="225"/>
      <c r="AN45" s="225"/>
      <c r="AO45" s="225"/>
      <c r="AP45" s="482"/>
      <c r="AQ45" s="483" t="s">
        <v>3461</v>
      </c>
      <c r="AR45" s="251" t="str">
        <f>IF(ISERR(FIND("@",F44)),"NO","YES")</f>
        <v>NO</v>
      </c>
      <c r="AS45" s="251">
        <f>IF(ISERR(FIND("@",F44)),0,FIND("@",F44))</f>
        <v>0</v>
      </c>
      <c r="AT45" s="251" t="str">
        <f>IF(AS45&gt;0,IF(ISERR(FIND(".",F44,AS45)),"NO","YES"),"NO")</f>
        <v>NO</v>
      </c>
      <c r="AU45" s="251" t="str">
        <f>IF(ISERR(FIND(" ",TRIM(F44),1)),"NO","YES")</f>
        <v>NO</v>
      </c>
      <c r="AV45" s="251" t="str">
        <f>IF(ISERR(FIND(" ",TRIM(G44),1)),"NO","YES")</f>
        <v>NO</v>
      </c>
      <c r="AW45" s="257" t="b">
        <f>IF(F44="",FALSE,OR(AR45="NO",AT45="NO",AU45="YES"))</f>
        <v>0</v>
      </c>
      <c r="AY45" s="466"/>
    </row>
    <row r="46" spans="1:51" s="2" customFormat="1" ht="16.5" x14ac:dyDescent="0.3">
      <c r="A46" s="223"/>
      <c r="B46" s="553"/>
      <c r="C46" s="367"/>
      <c r="D46" s="461" t="s">
        <v>3482</v>
      </c>
      <c r="E46" s="468"/>
      <c r="F46" s="390"/>
      <c r="G46" s="390"/>
      <c r="H46" s="390"/>
      <c r="I46" s="390"/>
      <c r="J46" s="390"/>
      <c r="K46" s="390"/>
      <c r="L46" s="390"/>
      <c r="M46" s="390"/>
      <c r="N46" s="390"/>
      <c r="O46" s="390"/>
      <c r="P46" s="390"/>
      <c r="Q46" s="390"/>
      <c r="R46" s="390"/>
      <c r="S46" s="390"/>
      <c r="T46" s="390"/>
      <c r="U46" s="408"/>
      <c r="V46" s="408"/>
      <c r="W46" s="408"/>
      <c r="X46" s="408"/>
      <c r="Y46" s="347"/>
      <c r="Z46" s="347"/>
      <c r="AA46" s="347"/>
      <c r="AB46" s="347"/>
      <c r="AC46" s="541"/>
      <c r="AD46" s="220"/>
      <c r="AE46" s="220"/>
      <c r="AF46" s="423"/>
      <c r="AG46" s="220"/>
      <c r="AH46" s="434"/>
      <c r="AI46" s="434"/>
      <c r="AJ46" s="423"/>
      <c r="AK46" s="223"/>
      <c r="AL46" s="223"/>
      <c r="AM46" s="225"/>
      <c r="AN46" s="225"/>
      <c r="AO46" s="225"/>
      <c r="AS46" s="582" t="s">
        <v>3462</v>
      </c>
      <c r="AT46" s="583"/>
      <c r="AU46" s="457" t="str">
        <f>SUBSTITUTE(SUBSTITUTE(SUBSTITUTE(SUBSTITUTE(SUBSTITUTE(SUBSTITUTE(F45,"-",""),"(",""),")",""),"+","")," ",""),".","") &amp; 5</f>
        <v>5</v>
      </c>
      <c r="AV46" s="458" t="b">
        <f>IF(ISBLANK(F45),FALSE,LEN(AU46)&lt;&gt;11)</f>
        <v>0</v>
      </c>
      <c r="AW46" s="459" t="b">
        <f>OR(AV46,NOT(ISNUMBER(AU46+1)))</f>
        <v>0</v>
      </c>
      <c r="AY46" s="466"/>
    </row>
    <row r="47" spans="1:51" s="2" customFormat="1" ht="23.25" customHeight="1" x14ac:dyDescent="0.3">
      <c r="A47" s="223"/>
      <c r="B47" s="541"/>
      <c r="C47" s="349"/>
      <c r="D47" s="642" t="s">
        <v>3481</v>
      </c>
      <c r="E47" s="642"/>
      <c r="F47" s="642"/>
      <c r="G47" s="642"/>
      <c r="H47" s="642"/>
      <c r="I47" s="642"/>
      <c r="J47" s="642"/>
      <c r="K47" s="642"/>
      <c r="L47" s="642"/>
      <c r="M47" s="642"/>
      <c r="N47" s="642"/>
      <c r="O47" s="642"/>
      <c r="P47" s="383"/>
      <c r="Q47" s="383"/>
      <c r="R47" s="407"/>
      <c r="S47" s="407"/>
      <c r="T47" s="407"/>
      <c r="U47" s="347"/>
      <c r="V47" s="347"/>
      <c r="W47" s="347"/>
      <c r="X47" s="347"/>
      <c r="Y47" s="347"/>
      <c r="Z47" s="347"/>
      <c r="AA47" s="347"/>
      <c r="AB47" s="347"/>
      <c r="AC47" s="541"/>
      <c r="AD47" s="220"/>
      <c r="AE47" s="220"/>
      <c r="AF47" s="220" t="s">
        <v>3431</v>
      </c>
      <c r="AG47" s="220"/>
      <c r="AH47" s="426" t="s">
        <v>3430</v>
      </c>
      <c r="AI47" s="426"/>
      <c r="AJ47" s="441" t="s">
        <v>3432</v>
      </c>
      <c r="AK47" s="223"/>
      <c r="AL47" s="223"/>
      <c r="AM47" s="225"/>
      <c r="AN47" s="225"/>
      <c r="AO47" s="225"/>
      <c r="AY47" s="466"/>
    </row>
    <row r="48" spans="1:51" ht="21" customHeight="1" x14ac:dyDescent="0.25">
      <c r="B48" s="541"/>
      <c r="C48" s="349"/>
      <c r="D48" s="610" t="s">
        <v>2</v>
      </c>
      <c r="E48" s="611"/>
      <c r="F48" s="598"/>
      <c r="G48" s="599"/>
      <c r="H48" s="599"/>
      <c r="I48" s="599"/>
      <c r="J48" s="599"/>
      <c r="K48" s="599"/>
      <c r="L48" s="599"/>
      <c r="M48" s="599"/>
      <c r="N48" s="599"/>
      <c r="O48" s="599"/>
      <c r="P48" s="599"/>
      <c r="Q48" s="599"/>
      <c r="R48" s="599"/>
      <c r="S48" s="599"/>
      <c r="T48" s="600"/>
      <c r="U48" s="347"/>
      <c r="V48" s="347"/>
      <c r="W48" s="347"/>
      <c r="X48" s="347"/>
      <c r="Y48" s="347"/>
      <c r="Z48" s="347"/>
      <c r="AA48" s="347"/>
      <c r="AB48" s="347"/>
      <c r="AC48" s="541"/>
      <c r="AE48" s="220"/>
      <c r="AF48" s="443">
        <f t="shared" si="7"/>
        <v>4</v>
      </c>
      <c r="AG48" s="220"/>
      <c r="AH48" s="427">
        <f>IF($AQ$42,IF(F48="",1,0),4)</f>
        <v>4</v>
      </c>
      <c r="AI48" s="421"/>
      <c r="AJ48" s="443"/>
      <c r="AK48" s="220"/>
      <c r="AL48" s="220"/>
      <c r="AM48" s="220"/>
      <c r="AN48" s="220"/>
      <c r="AO48" s="220"/>
      <c r="AY48" s="465"/>
    </row>
    <row r="49" spans="1:51" ht="16.5" x14ac:dyDescent="0.25">
      <c r="B49" s="541"/>
      <c r="C49" s="349"/>
      <c r="D49" s="610" t="s">
        <v>74</v>
      </c>
      <c r="E49" s="611"/>
      <c r="F49" s="601"/>
      <c r="G49" s="602"/>
      <c r="H49" s="602"/>
      <c r="I49" s="602"/>
      <c r="J49" s="603"/>
      <c r="K49" s="415"/>
      <c r="L49" s="416"/>
      <c r="M49" s="416"/>
      <c r="N49" s="416"/>
      <c r="O49" s="416"/>
      <c r="P49" s="383"/>
      <c r="Q49" s="383"/>
      <c r="R49" s="408"/>
      <c r="S49" s="408"/>
      <c r="T49" s="408"/>
      <c r="U49" s="347"/>
      <c r="V49" s="347"/>
      <c r="W49" s="347"/>
      <c r="X49" s="347"/>
      <c r="Y49" s="347"/>
      <c r="Z49" s="347"/>
      <c r="AA49" s="347"/>
      <c r="AB49" s="347"/>
      <c r="AC49" s="541"/>
      <c r="AE49" s="220"/>
      <c r="AF49" s="443">
        <f t="shared" si="7"/>
        <v>4</v>
      </c>
      <c r="AG49" s="220"/>
      <c r="AH49" s="427">
        <f t="shared" ref="AH49:AH51" si="9">IF($AQ$42,IF(F49="",1,0),4)</f>
        <v>4</v>
      </c>
      <c r="AI49" s="428"/>
      <c r="AJ49" s="443"/>
      <c r="AK49" s="220"/>
      <c r="AM49" s="220"/>
      <c r="AN49" s="220"/>
      <c r="AO49" s="220"/>
      <c r="AP49" s="1"/>
      <c r="AY49" s="465"/>
    </row>
    <row r="50" spans="1:51" ht="16.5" x14ac:dyDescent="0.25">
      <c r="B50" s="541"/>
      <c r="C50" s="349"/>
      <c r="D50" s="610" t="s">
        <v>377</v>
      </c>
      <c r="E50" s="611"/>
      <c r="F50" s="639"/>
      <c r="G50" s="640"/>
      <c r="H50" s="640"/>
      <c r="I50" s="640"/>
      <c r="J50" s="641"/>
      <c r="K50" s="486" t="s">
        <v>3464</v>
      </c>
      <c r="L50" s="356"/>
      <c r="M50" s="356"/>
      <c r="N50" s="356"/>
      <c r="O50" s="356"/>
      <c r="P50" s="383"/>
      <c r="Q50" s="383"/>
      <c r="R50" s="408"/>
      <c r="S50" s="408"/>
      <c r="T50" s="408"/>
      <c r="U50" s="347"/>
      <c r="V50" s="347"/>
      <c r="W50" s="347"/>
      <c r="X50" s="347"/>
      <c r="Y50" s="347"/>
      <c r="Z50" s="347"/>
      <c r="AA50" s="347"/>
      <c r="AB50" s="347"/>
      <c r="AC50" s="541"/>
      <c r="AE50" s="220"/>
      <c r="AF50" s="443">
        <f t="shared" si="7"/>
        <v>4</v>
      </c>
      <c r="AG50" s="220"/>
      <c r="AH50" s="427">
        <f t="shared" si="9"/>
        <v>4</v>
      </c>
      <c r="AI50" s="428"/>
      <c r="AJ50" s="443"/>
      <c r="AK50" s="220"/>
      <c r="AL50" s="225" t="s">
        <v>3463</v>
      </c>
      <c r="AM50" s="220"/>
      <c r="AN50" s="220"/>
      <c r="AO50" s="220"/>
      <c r="AP50" s="1"/>
      <c r="AY50" s="465"/>
    </row>
    <row r="51" spans="1:51" ht="16.5" x14ac:dyDescent="0.25">
      <c r="B51" s="541"/>
      <c r="C51" s="349"/>
      <c r="D51" s="610" t="s">
        <v>378</v>
      </c>
      <c r="E51" s="611"/>
      <c r="F51" s="639"/>
      <c r="G51" s="640"/>
      <c r="H51" s="640"/>
      <c r="I51" s="640"/>
      <c r="J51" s="641"/>
      <c r="K51" s="487" t="s">
        <v>3465</v>
      </c>
      <c r="L51" s="359"/>
      <c r="M51" s="359"/>
      <c r="N51" s="359"/>
      <c r="O51" s="359"/>
      <c r="P51" s="383"/>
      <c r="Q51" s="383"/>
      <c r="R51" s="408"/>
      <c r="S51" s="408"/>
      <c r="T51" s="408"/>
      <c r="U51" s="347"/>
      <c r="V51" s="347"/>
      <c r="W51" s="347"/>
      <c r="X51" s="347"/>
      <c r="Y51" s="347"/>
      <c r="Z51" s="347"/>
      <c r="AA51" s="347"/>
      <c r="AB51" s="347"/>
      <c r="AC51" s="541"/>
      <c r="AE51" s="220"/>
      <c r="AF51" s="443">
        <f t="shared" si="7"/>
        <v>4</v>
      </c>
      <c r="AG51" s="220"/>
      <c r="AH51" s="427">
        <f t="shared" si="9"/>
        <v>4</v>
      </c>
      <c r="AI51" s="428"/>
      <c r="AJ51" s="443"/>
      <c r="AK51" s="220"/>
      <c r="AL51" s="485">
        <f ca="1">NOW()</f>
        <v>43628.363272222225</v>
      </c>
      <c r="AM51" s="220"/>
      <c r="AN51" s="220"/>
      <c r="AO51" s="220"/>
      <c r="AP51" s="1"/>
      <c r="AY51" s="465"/>
    </row>
    <row r="52" spans="1:51" ht="18.75" customHeight="1" x14ac:dyDescent="0.3">
      <c r="B52" s="541"/>
      <c r="C52" s="349"/>
      <c r="D52" s="461" t="str">
        <f>IF(AP42,"     Check box to left if training is at ""brick and mortar"" site","")</f>
        <v/>
      </c>
      <c r="E52" s="357"/>
      <c r="F52" s="357"/>
      <c r="G52" s="357"/>
      <c r="H52" s="357"/>
      <c r="I52" s="357"/>
      <c r="J52" s="357"/>
      <c r="K52" s="357"/>
      <c r="L52" s="357"/>
      <c r="M52" s="357"/>
      <c r="N52" s="357"/>
      <c r="O52" s="357"/>
      <c r="P52" s="378"/>
      <c r="Q52" s="347"/>
      <c r="R52" s="347"/>
      <c r="S52" s="347"/>
      <c r="T52" s="347"/>
      <c r="U52" s="347"/>
      <c r="V52" s="347"/>
      <c r="W52" s="347"/>
      <c r="X52" s="347"/>
      <c r="Y52" s="347"/>
      <c r="Z52" s="347"/>
      <c r="AA52" s="347"/>
      <c r="AB52" s="347"/>
      <c r="AC52" s="541"/>
      <c r="AE52" s="220"/>
      <c r="AF52" s="423"/>
      <c r="AG52" s="220"/>
      <c r="AH52" s="428"/>
      <c r="AI52" s="428"/>
      <c r="AJ52" s="423"/>
      <c r="AK52" s="220"/>
      <c r="AL52" s="220"/>
      <c r="AM52" s="220"/>
      <c r="AN52" s="220"/>
      <c r="AO52" s="220"/>
      <c r="AP52" s="1"/>
      <c r="AY52" s="465"/>
    </row>
    <row r="53" spans="1:51" ht="21.75" customHeight="1" x14ac:dyDescent="0.3">
      <c r="B53" s="541"/>
      <c r="C53" s="349"/>
      <c r="D53" s="469" t="str">
        <f>IF(AP53,"Physical address of training is required for ""brick and mortar"" training","")</f>
        <v/>
      </c>
      <c r="E53" s="470"/>
      <c r="F53" s="390"/>
      <c r="G53" s="390"/>
      <c r="H53" s="390"/>
      <c r="I53" s="390"/>
      <c r="J53" s="390"/>
      <c r="K53" s="390"/>
      <c r="L53" s="390"/>
      <c r="M53" s="390"/>
      <c r="N53" s="390"/>
      <c r="O53" s="390"/>
      <c r="P53" s="378"/>
      <c r="Q53" s="354"/>
      <c r="R53" s="347"/>
      <c r="S53" s="347"/>
      <c r="T53" s="347"/>
      <c r="U53" s="347"/>
      <c r="V53" s="347"/>
      <c r="W53" s="347"/>
      <c r="X53" s="347"/>
      <c r="Y53" s="347"/>
      <c r="Z53" s="347"/>
      <c r="AA53" s="347"/>
      <c r="AB53" s="347"/>
      <c r="AC53" s="541"/>
      <c r="AE53" s="220"/>
      <c r="AF53" s="423"/>
      <c r="AG53" s="220"/>
      <c r="AH53" s="428"/>
      <c r="AI53" s="428"/>
      <c r="AJ53" s="423"/>
      <c r="AK53" s="220"/>
      <c r="AL53" s="574" t="s">
        <v>3426</v>
      </c>
      <c r="AM53" s="575"/>
      <c r="AN53" s="575"/>
      <c r="AO53" s="575"/>
      <c r="AP53" s="471" t="b">
        <v>0</v>
      </c>
      <c r="AQ53" s="463" t="b">
        <f>OR(AP53,AL56&amp;"$$"&lt;&gt;"$$")</f>
        <v>0</v>
      </c>
      <c r="AY53" s="465"/>
    </row>
    <row r="54" spans="1:51" s="307" customFormat="1" ht="16.5" x14ac:dyDescent="0.3">
      <c r="A54" s="220"/>
      <c r="B54" s="541"/>
      <c r="C54" s="349"/>
      <c r="D54" s="584" t="s">
        <v>3385</v>
      </c>
      <c r="E54" s="584"/>
      <c r="F54" s="597"/>
      <c r="G54" s="597"/>
      <c r="H54" s="597"/>
      <c r="I54" s="597"/>
      <c r="J54" s="597"/>
      <c r="K54" s="597"/>
      <c r="L54" s="597"/>
      <c r="M54" s="597"/>
      <c r="N54" s="597"/>
      <c r="O54" s="597"/>
      <c r="P54" s="378"/>
      <c r="Q54" s="354"/>
      <c r="R54" s="347"/>
      <c r="S54" s="347"/>
      <c r="T54" s="347"/>
      <c r="U54" s="347"/>
      <c r="V54" s="347"/>
      <c r="W54" s="347"/>
      <c r="X54" s="347"/>
      <c r="Y54" s="347"/>
      <c r="Z54" s="347"/>
      <c r="AA54" s="347"/>
      <c r="AB54" s="347"/>
      <c r="AC54" s="541"/>
      <c r="AD54" s="220"/>
      <c r="AE54" s="220"/>
      <c r="AF54" s="443">
        <f t="shared" ref="AF54:AF59" si="10">AH54+AJ54</f>
        <v>4</v>
      </c>
      <c r="AG54" s="220"/>
      <c r="AH54" s="427">
        <f t="shared" ref="AH54:AH59" si="11">IF($AQ$53,IF(F54="",1,0),4)</f>
        <v>4</v>
      </c>
      <c r="AI54" s="428"/>
      <c r="AJ54" s="443"/>
      <c r="AK54" s="220"/>
      <c r="AL54" s="220"/>
      <c r="AM54" s="220"/>
      <c r="AN54" s="220"/>
      <c r="AO54" s="220"/>
      <c r="AQ54" s="308"/>
      <c r="AR54" s="308"/>
      <c r="AS54" s="308"/>
      <c r="AT54" s="308"/>
      <c r="AU54" s="308"/>
      <c r="AY54" s="465"/>
    </row>
    <row r="55" spans="1:51" ht="16.5" x14ac:dyDescent="0.3">
      <c r="B55" s="541"/>
      <c r="C55" s="367"/>
      <c r="D55" s="584" t="s">
        <v>366</v>
      </c>
      <c r="E55" s="584"/>
      <c r="F55" s="597"/>
      <c r="G55" s="597"/>
      <c r="H55" s="597"/>
      <c r="I55" s="597"/>
      <c r="J55" s="597"/>
      <c r="K55" s="597"/>
      <c r="L55" s="597"/>
      <c r="M55" s="597"/>
      <c r="N55" s="597"/>
      <c r="O55" s="597"/>
      <c r="P55" s="378"/>
      <c r="Q55" s="354"/>
      <c r="R55" s="347"/>
      <c r="S55" s="347"/>
      <c r="T55" s="347"/>
      <c r="U55" s="347"/>
      <c r="V55" s="347"/>
      <c r="W55" s="347"/>
      <c r="X55" s="347"/>
      <c r="Y55" s="347"/>
      <c r="Z55" s="347"/>
      <c r="AA55" s="347"/>
      <c r="AB55" s="347"/>
      <c r="AC55" s="541"/>
      <c r="AE55" s="220"/>
      <c r="AF55" s="443">
        <f t="shared" si="10"/>
        <v>4</v>
      </c>
      <c r="AG55" s="220"/>
      <c r="AH55" s="427">
        <f t="shared" si="11"/>
        <v>4</v>
      </c>
      <c r="AI55" s="428"/>
      <c r="AJ55" s="448"/>
      <c r="AK55" s="220"/>
      <c r="AL55" s="220" t="s">
        <v>3453</v>
      </c>
      <c r="AY55" s="465"/>
    </row>
    <row r="56" spans="1:51" ht="16.5" x14ac:dyDescent="0.3">
      <c r="B56" s="553"/>
      <c r="C56" s="348"/>
      <c r="D56" s="584" t="s">
        <v>3448</v>
      </c>
      <c r="E56" s="584"/>
      <c r="F56" s="623"/>
      <c r="G56" s="623"/>
      <c r="H56" s="623"/>
      <c r="I56" s="623"/>
      <c r="J56" s="623"/>
      <c r="K56" s="597"/>
      <c r="L56" s="597"/>
      <c r="M56" s="597"/>
      <c r="N56" s="597"/>
      <c r="O56" s="597"/>
      <c r="P56" s="378"/>
      <c r="Q56" s="354"/>
      <c r="R56" s="347"/>
      <c r="S56" s="347"/>
      <c r="T56" s="347"/>
      <c r="U56" s="364"/>
      <c r="V56" s="364"/>
      <c r="W56" s="364"/>
      <c r="X56" s="364"/>
      <c r="Y56" s="364"/>
      <c r="Z56" s="364"/>
      <c r="AA56" s="364"/>
      <c r="AB56" s="364"/>
      <c r="AC56" s="553"/>
      <c r="AD56" s="223"/>
      <c r="AE56" s="223"/>
      <c r="AF56" s="443">
        <f t="shared" si="10"/>
        <v>4</v>
      </c>
      <c r="AG56" s="220"/>
      <c r="AH56" s="427">
        <f t="shared" si="11"/>
        <v>4</v>
      </c>
      <c r="AI56" s="428"/>
      <c r="AJ56" s="443"/>
      <c r="AK56" s="220"/>
      <c r="AL56" s="467" t="str">
        <f>F54&amp;F55&amp;F56&amp;F57&amp;F58&amp;F59</f>
        <v/>
      </c>
      <c r="AY56" s="465"/>
    </row>
    <row r="57" spans="1:51" s="2" customFormat="1" ht="16.5" x14ac:dyDescent="0.3">
      <c r="A57" s="223"/>
      <c r="B57" s="541"/>
      <c r="C57" s="365"/>
      <c r="D57" s="588" t="s">
        <v>3449</v>
      </c>
      <c r="E57" s="612"/>
      <c r="F57" s="591"/>
      <c r="G57" s="592"/>
      <c r="H57" s="592"/>
      <c r="I57" s="592"/>
      <c r="J57" s="613"/>
      <c r="K57" s="385" t="str">
        <f>IF(AP57=TRUE,"ç","")</f>
        <v/>
      </c>
      <c r="L57" s="388" t="str">
        <f>IF(AP57=TRUE,"Select State from drop-down list","")</f>
        <v/>
      </c>
      <c r="M57" s="410"/>
      <c r="N57" s="364"/>
      <c r="O57" s="364"/>
      <c r="P57" s="378"/>
      <c r="Q57" s="354"/>
      <c r="R57" s="347"/>
      <c r="S57" s="347"/>
      <c r="T57" s="347"/>
      <c r="U57" s="347"/>
      <c r="V57" s="347"/>
      <c r="W57" s="347"/>
      <c r="X57" s="347"/>
      <c r="Y57" s="347"/>
      <c r="Z57" s="347"/>
      <c r="AA57" s="347"/>
      <c r="AB57" s="347"/>
      <c r="AC57" s="541"/>
      <c r="AD57" s="220"/>
      <c r="AE57" s="220"/>
      <c r="AF57" s="443">
        <f t="shared" si="10"/>
        <v>4</v>
      </c>
      <c r="AG57" s="223"/>
      <c r="AH57" s="427">
        <f t="shared" si="11"/>
        <v>4</v>
      </c>
      <c r="AI57" s="428"/>
      <c r="AJ57" s="443"/>
      <c r="AK57" s="223"/>
      <c r="AL57" s="252"/>
      <c r="AM57" s="253"/>
      <c r="AN57" s="253"/>
      <c r="AO57" s="254" t="s">
        <v>490</v>
      </c>
      <c r="AP57" s="255" t="b">
        <f>AND(AQ53,(F57=""))</f>
        <v>0</v>
      </c>
      <c r="AQ57" s="184"/>
      <c r="AR57" s="184"/>
      <c r="AS57" s="184"/>
      <c r="AT57" s="184"/>
      <c r="AU57" s="184"/>
      <c r="AY57" s="466"/>
    </row>
    <row r="58" spans="1:51" ht="16.5" x14ac:dyDescent="0.3">
      <c r="B58" s="541"/>
      <c r="C58" s="365"/>
      <c r="D58" s="588" t="s">
        <v>3450</v>
      </c>
      <c r="E58" s="612"/>
      <c r="F58" s="614"/>
      <c r="G58" s="615"/>
      <c r="H58" s="615"/>
      <c r="I58" s="615"/>
      <c r="J58" s="616"/>
      <c r="K58" s="353"/>
      <c r="L58" s="353"/>
      <c r="M58" s="353"/>
      <c r="N58" s="390"/>
      <c r="O58" s="390"/>
      <c r="P58" s="378"/>
      <c r="Q58" s="354"/>
      <c r="R58" s="347"/>
      <c r="S58" s="347"/>
      <c r="T58" s="347"/>
      <c r="U58" s="347"/>
      <c r="V58" s="347"/>
      <c r="W58" s="347"/>
      <c r="X58" s="347"/>
      <c r="Y58" s="347"/>
      <c r="Z58" s="347"/>
      <c r="AA58" s="347"/>
      <c r="AB58" s="347"/>
      <c r="AC58" s="541"/>
      <c r="AE58" s="220"/>
      <c r="AF58" s="443">
        <f t="shared" si="10"/>
        <v>4</v>
      </c>
      <c r="AG58" s="220"/>
      <c r="AH58" s="427">
        <f t="shared" si="11"/>
        <v>4</v>
      </c>
      <c r="AI58" s="421"/>
      <c r="AJ58" s="443"/>
      <c r="AK58" s="220"/>
      <c r="AL58" s="1"/>
      <c r="AM58" s="1"/>
      <c r="AN58" s="1"/>
      <c r="AO58" s="1"/>
      <c r="AP58" s="225"/>
      <c r="AQ58" s="239"/>
      <c r="AR58" s="248" t="s">
        <v>476</v>
      </c>
      <c r="AS58" s="249" t="s">
        <v>478</v>
      </c>
      <c r="AT58" s="249" t="s">
        <v>480</v>
      </c>
      <c r="AU58" s="249" t="s">
        <v>493</v>
      </c>
      <c r="AV58" s="249" t="s">
        <v>495</v>
      </c>
      <c r="AW58" s="258" t="s">
        <v>482</v>
      </c>
      <c r="AY58" s="465"/>
    </row>
    <row r="59" spans="1:51" ht="16.5" customHeight="1" x14ac:dyDescent="0.25">
      <c r="B59" s="541"/>
      <c r="C59" s="365"/>
      <c r="D59" s="588" t="s">
        <v>3451</v>
      </c>
      <c r="E59" s="612"/>
      <c r="F59" s="591"/>
      <c r="G59" s="592"/>
      <c r="H59" s="592"/>
      <c r="I59" s="592"/>
      <c r="J59" s="613"/>
      <c r="K59" s="390"/>
      <c r="L59" s="390"/>
      <c r="M59" s="375"/>
      <c r="N59" s="375"/>
      <c r="O59" s="375"/>
      <c r="P59" s="361"/>
      <c r="Q59" s="347"/>
      <c r="R59" s="347"/>
      <c r="S59" s="347"/>
      <c r="T59" s="347"/>
      <c r="U59" s="347"/>
      <c r="V59" s="347"/>
      <c r="W59" s="347"/>
      <c r="X59" s="347"/>
      <c r="Y59" s="347"/>
      <c r="Z59" s="347"/>
      <c r="AA59" s="347"/>
      <c r="AB59" s="347"/>
      <c r="AC59" s="541"/>
      <c r="AE59" s="220"/>
      <c r="AF59" s="443">
        <f t="shared" si="10"/>
        <v>4</v>
      </c>
      <c r="AG59" s="220"/>
      <c r="AH59" s="427">
        <f t="shared" si="11"/>
        <v>4</v>
      </c>
      <c r="AI59" s="421"/>
      <c r="AJ59" s="443"/>
      <c r="AK59" s="220"/>
      <c r="AL59" s="220"/>
      <c r="AP59" s="240"/>
      <c r="AQ59" s="239"/>
      <c r="AR59" s="250" t="s">
        <v>477</v>
      </c>
      <c r="AS59" s="243" t="s">
        <v>479</v>
      </c>
      <c r="AT59" s="243" t="s">
        <v>481</v>
      </c>
      <c r="AU59" s="243" t="s">
        <v>494</v>
      </c>
      <c r="AV59" s="243" t="s">
        <v>495</v>
      </c>
      <c r="AW59" s="259" t="s">
        <v>483</v>
      </c>
      <c r="AY59" s="465"/>
    </row>
    <row r="60" spans="1:51" ht="16.5" x14ac:dyDescent="0.3">
      <c r="B60" s="553"/>
      <c r="C60" s="348"/>
      <c r="D60" s="365"/>
      <c r="E60" s="365"/>
      <c r="F60" s="365"/>
      <c r="G60" s="365"/>
      <c r="H60" s="365"/>
      <c r="I60" s="365"/>
      <c r="J60" s="365"/>
      <c r="K60" s="409"/>
      <c r="L60" s="364"/>
      <c r="M60" s="364"/>
      <c r="N60" s="364"/>
      <c r="O60" s="364"/>
      <c r="P60" s="378"/>
      <c r="Q60" s="364"/>
      <c r="R60" s="347"/>
      <c r="S60" s="347"/>
      <c r="T60" s="347"/>
      <c r="U60" s="347"/>
      <c r="V60" s="347"/>
      <c r="W60" s="347"/>
      <c r="X60" s="347"/>
      <c r="Y60" s="347"/>
      <c r="Z60" s="347"/>
      <c r="AA60" s="347"/>
      <c r="AB60" s="347"/>
      <c r="AC60" s="547"/>
      <c r="AD60" s="224"/>
      <c r="AE60" s="224"/>
      <c r="AF60" s="220"/>
      <c r="AG60" s="220"/>
      <c r="AH60" s="421"/>
      <c r="AI60" s="421"/>
      <c r="AJ60" s="225"/>
      <c r="AK60" s="220"/>
      <c r="AL60" s="220"/>
      <c r="AP60" s="260"/>
      <c r="AQ60" s="261"/>
      <c r="AR60" s="251" t="str">
        <f>IF(ISERR(FIND("@",F44)),"NO","YES")</f>
        <v>NO</v>
      </c>
      <c r="AS60" s="251">
        <f>IF(ISERR(FIND("@",F44)),0,FIND("@",F44))</f>
        <v>0</v>
      </c>
      <c r="AT60" s="251" t="str">
        <f>IF(AS60&gt;0,IF(ISERR(FIND(".",F44,AS60)),"NO","YES"),"NO")</f>
        <v>NO</v>
      </c>
      <c r="AU60" s="251" t="str">
        <f>IF(ISERR(FIND(" ",TRIM(F44),1)),"NO","YES")</f>
        <v>NO</v>
      </c>
      <c r="AV60" s="251" t="str">
        <f>IF(ISERR(FIND(" ",TRIM(F44),1)),"NO","YES")</f>
        <v>NO</v>
      </c>
      <c r="AW60" s="257" t="b">
        <f>IF(F44="",FALSE,OR(AR60="NO",AT60="NO",AU60="YES"))</f>
        <v>0</v>
      </c>
      <c r="AY60" s="465"/>
    </row>
    <row r="61" spans="1:51" s="2" customFormat="1" ht="7.5" customHeight="1" x14ac:dyDescent="0.3">
      <c r="A61" s="223"/>
      <c r="B61" s="541"/>
      <c r="C61" s="553"/>
      <c r="D61" s="541"/>
      <c r="E61" s="541"/>
      <c r="F61" s="541"/>
      <c r="G61" s="541"/>
      <c r="H61" s="541"/>
      <c r="I61" s="541"/>
      <c r="J61" s="541"/>
      <c r="K61" s="541"/>
      <c r="L61" s="541"/>
      <c r="M61" s="541"/>
      <c r="N61" s="541"/>
      <c r="O61" s="541"/>
      <c r="P61" s="555"/>
      <c r="Q61" s="556"/>
      <c r="R61" s="557"/>
      <c r="S61" s="557"/>
      <c r="T61" s="557"/>
      <c r="U61" s="557"/>
      <c r="V61" s="557"/>
      <c r="W61" s="554"/>
      <c r="X61" s="558"/>
      <c r="Y61" s="558"/>
      <c r="Z61" s="558"/>
      <c r="AA61" s="558"/>
      <c r="AB61" s="558"/>
      <c r="AC61" s="559"/>
      <c r="AD61" s="424"/>
      <c r="AE61" s="424"/>
      <c r="AF61" s="224"/>
      <c r="AG61" s="224"/>
      <c r="AH61" s="430"/>
      <c r="AI61" s="430"/>
      <c r="AJ61" s="222"/>
      <c r="AK61" s="223"/>
      <c r="AL61" s="223"/>
      <c r="AM61" s="223"/>
      <c r="AN61" s="223"/>
      <c r="AO61" s="223"/>
      <c r="AY61" s="466"/>
    </row>
    <row r="62" spans="1:51" ht="8.25" customHeight="1" x14ac:dyDescent="0.3">
      <c r="B62" s="223"/>
      <c r="C62" s="223"/>
      <c r="D62" s="223"/>
      <c r="E62" s="223"/>
      <c r="F62" s="223"/>
      <c r="G62" s="223"/>
      <c r="H62" s="223"/>
      <c r="I62" s="223"/>
      <c r="J62" s="223"/>
      <c r="K62" s="223"/>
      <c r="L62" s="223"/>
      <c r="M62" s="223"/>
      <c r="N62" s="223"/>
      <c r="O62" s="223"/>
      <c r="P62" s="560"/>
      <c r="Q62" s="561"/>
      <c r="R62" s="275"/>
      <c r="S62" s="275"/>
      <c r="T62" s="275"/>
      <c r="U62" s="278"/>
      <c r="V62" s="278"/>
      <c r="W62" s="278"/>
      <c r="X62" s="278"/>
      <c r="Y62" s="278"/>
      <c r="Z62" s="278"/>
      <c r="AA62" s="278"/>
      <c r="AB62" s="278"/>
      <c r="AC62" s="223"/>
      <c r="AD62" s="223"/>
      <c r="AE62" s="223"/>
      <c r="AF62" s="424"/>
      <c r="AG62" s="424"/>
      <c r="AH62" s="431"/>
      <c r="AI62" s="431"/>
      <c r="AJ62" s="424"/>
      <c r="AK62" s="220"/>
      <c r="AP62" s="1"/>
      <c r="AQ62" s="1"/>
      <c r="AR62" s="1"/>
      <c r="AS62" s="1"/>
      <c r="AT62" s="1"/>
      <c r="AU62" s="1"/>
      <c r="AY62" s="465"/>
    </row>
    <row r="63" spans="1:51" s="2" customFormat="1" x14ac:dyDescent="0.25">
      <c r="A63" s="223"/>
      <c r="B63" s="223"/>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23"/>
      <c r="AG63" s="223"/>
      <c r="AH63" s="432"/>
      <c r="AI63" s="432"/>
      <c r="AJ63" s="222"/>
      <c r="AK63" s="227"/>
      <c r="AL63" s="227"/>
      <c r="AM63" s="227"/>
      <c r="AN63" s="227"/>
      <c r="AO63" s="227"/>
      <c r="AP63" s="227"/>
      <c r="AQ63" s="227"/>
      <c r="AR63" s="227"/>
      <c r="AS63" s="227"/>
      <c r="AT63" s="227"/>
      <c r="AU63" s="227"/>
      <c r="AV63" s="227"/>
      <c r="AW63" s="227"/>
      <c r="AY63" s="466"/>
    </row>
    <row r="64" spans="1:51" s="2" customFormat="1" ht="13.5" customHeight="1" x14ac:dyDescent="0.25">
      <c r="A64" s="223"/>
      <c r="B64" s="223"/>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20"/>
      <c r="AF64" s="275"/>
      <c r="AG64" s="275"/>
      <c r="AH64" s="433"/>
      <c r="AI64" s="433"/>
      <c r="AJ64" s="275"/>
      <c r="AK64" s="275"/>
      <c r="AL64" s="227"/>
      <c r="AM64" s="227"/>
      <c r="AN64" s="227"/>
      <c r="AO64" s="227"/>
      <c r="AP64" s="4"/>
      <c r="AQ64" s="184"/>
      <c r="AR64" s="184"/>
      <c r="AS64" s="184"/>
      <c r="AT64" s="184"/>
      <c r="AU64" s="184"/>
      <c r="AY64" s="462"/>
    </row>
    <row r="65" spans="1:51" s="2" customFormat="1" ht="13.5" customHeight="1" x14ac:dyDescent="0.25">
      <c r="A65" s="223"/>
      <c r="B65" s="220"/>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177"/>
      <c r="AF65" s="220"/>
      <c r="AG65" s="220"/>
      <c r="AH65" s="434"/>
      <c r="AI65" s="434"/>
      <c r="AJ65" s="221"/>
      <c r="AK65" s="227"/>
      <c r="AL65" s="227"/>
      <c r="AM65" s="227"/>
      <c r="AN65" s="227"/>
      <c r="AO65" s="227"/>
      <c r="AY65" s="462"/>
    </row>
    <row r="66" spans="1:51" ht="13.5" customHeight="1" x14ac:dyDescent="0.25">
      <c r="B66" s="220"/>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177"/>
      <c r="AF66" s="177"/>
      <c r="AG66" s="177"/>
      <c r="AH66" s="177"/>
      <c r="AI66" s="177"/>
      <c r="AJ66" s="222"/>
      <c r="AK66" s="220"/>
      <c r="AL66" s="220"/>
      <c r="AP66" s="1"/>
      <c r="AQ66" s="1"/>
      <c r="AR66" s="1"/>
      <c r="AS66" s="1"/>
      <c r="AT66" s="1"/>
      <c r="AU66" s="1"/>
    </row>
    <row r="67" spans="1:51" ht="16.5" customHeight="1" x14ac:dyDescent="0.25">
      <c r="B67" s="223"/>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177"/>
      <c r="AF67" s="177"/>
      <c r="AG67" s="177"/>
      <c r="AH67" s="177"/>
      <c r="AI67" s="177"/>
      <c r="AJ67" s="222"/>
      <c r="AP67" s="1"/>
      <c r="AQ67" s="1"/>
      <c r="AR67" s="1"/>
      <c r="AS67" s="1"/>
      <c r="AT67" s="1"/>
      <c r="AU67" s="1"/>
    </row>
    <row r="68" spans="1:51" s="2" customFormat="1" ht="15.75" customHeight="1" x14ac:dyDescent="0.25">
      <c r="A68" s="223"/>
      <c r="B68" s="223"/>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176"/>
      <c r="AF68" s="177"/>
      <c r="AG68" s="177"/>
      <c r="AH68" s="177"/>
      <c r="AI68" s="177"/>
      <c r="AJ68" s="221"/>
      <c r="AK68" s="227"/>
      <c r="AL68" s="223"/>
      <c r="AM68" s="223"/>
      <c r="AN68" s="223"/>
      <c r="AO68" s="223"/>
      <c r="AQ68" s="184"/>
      <c r="AR68" s="184"/>
      <c r="AS68" s="184"/>
      <c r="AT68" s="184"/>
      <c r="AU68" s="184"/>
      <c r="AY68" s="462"/>
    </row>
    <row r="69" spans="1:51" s="2" customFormat="1" ht="15.75" customHeight="1" x14ac:dyDescent="0.25">
      <c r="A69" s="223"/>
      <c r="B69" s="220"/>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178"/>
      <c r="AF69" s="176"/>
      <c r="AG69" s="176"/>
      <c r="AH69" s="435"/>
      <c r="AI69" s="435"/>
      <c r="AJ69" s="221"/>
      <c r="AK69" s="227"/>
      <c r="AL69" s="227"/>
      <c r="AM69" s="227"/>
      <c r="AN69" s="227"/>
      <c r="AO69" s="227"/>
      <c r="AP69" s="4"/>
      <c r="AQ69" s="184"/>
      <c r="AR69" s="184"/>
      <c r="AS69" s="184"/>
      <c r="AT69" s="184"/>
      <c r="AU69" s="184"/>
      <c r="AY69" s="462"/>
    </row>
    <row r="70" spans="1:51" ht="15.75" customHeight="1" x14ac:dyDescent="0.3">
      <c r="C70" s="220"/>
      <c r="D70" s="281"/>
      <c r="E70" s="282"/>
      <c r="F70" s="282"/>
      <c r="G70" s="282"/>
      <c r="H70" s="282"/>
      <c r="I70" s="282"/>
      <c r="J70" s="282"/>
      <c r="K70" s="282"/>
      <c r="L70" s="282"/>
      <c r="M70" s="282"/>
      <c r="N70" s="282"/>
      <c r="O70" s="282"/>
      <c r="P70" s="278"/>
      <c r="Q70" s="278"/>
      <c r="R70" s="278"/>
      <c r="S70" s="278"/>
      <c r="T70" s="278"/>
      <c r="U70" s="285"/>
      <c r="V70" s="285"/>
      <c r="W70" s="285"/>
      <c r="X70" s="285"/>
      <c r="Y70" s="285"/>
      <c r="Z70" s="285"/>
      <c r="AA70" s="285"/>
      <c r="AB70" s="285"/>
      <c r="AC70" s="178"/>
      <c r="AD70" s="178"/>
      <c r="AE70" s="178"/>
      <c r="AF70" s="178"/>
      <c r="AG70" s="178"/>
      <c r="AH70" s="436"/>
      <c r="AI70" s="436"/>
      <c r="AJ70" s="221"/>
    </row>
    <row r="71" spans="1:51" ht="15.75" customHeight="1" x14ac:dyDescent="0.3">
      <c r="C71" s="223"/>
      <c r="D71" s="280"/>
      <c r="E71" s="280"/>
      <c r="F71" s="280"/>
      <c r="G71" s="280"/>
      <c r="H71" s="280"/>
      <c r="I71" s="280"/>
      <c r="J71" s="280"/>
      <c r="K71" s="280"/>
      <c r="L71" s="280"/>
      <c r="M71" s="280"/>
      <c r="N71" s="280"/>
      <c r="O71" s="280"/>
      <c r="P71" s="278"/>
      <c r="Q71" s="278"/>
      <c r="R71" s="278"/>
      <c r="S71" s="278"/>
      <c r="T71" s="278"/>
      <c r="U71" s="285"/>
      <c r="V71" s="285"/>
      <c r="W71" s="285"/>
      <c r="X71" s="285"/>
      <c r="Y71" s="285"/>
      <c r="Z71" s="285"/>
      <c r="AA71" s="285"/>
      <c r="AB71" s="285"/>
      <c r="AC71" s="178"/>
      <c r="AD71" s="178"/>
      <c r="AE71" s="178"/>
      <c r="AF71" s="178"/>
      <c r="AG71" s="178"/>
      <c r="AH71" s="436"/>
      <c r="AI71" s="436"/>
      <c r="AJ71" s="222"/>
    </row>
    <row r="72" spans="1:51" ht="15.75" customHeight="1" x14ac:dyDescent="0.3">
      <c r="B72" s="2"/>
      <c r="C72" s="220"/>
      <c r="D72" s="281"/>
      <c r="E72" s="279"/>
      <c r="F72" s="279"/>
      <c r="G72" s="279"/>
      <c r="H72" s="279"/>
      <c r="I72" s="279"/>
      <c r="J72" s="279"/>
      <c r="K72" s="279"/>
      <c r="L72" s="279"/>
      <c r="M72" s="279"/>
      <c r="N72" s="279"/>
      <c r="O72" s="279"/>
      <c r="P72" s="276"/>
      <c r="Q72" s="276"/>
      <c r="R72" s="277"/>
      <c r="S72" s="279"/>
      <c r="T72" s="280"/>
      <c r="U72" s="285"/>
      <c r="V72" s="285"/>
      <c r="W72" s="285"/>
      <c r="X72" s="285"/>
      <c r="Y72" s="285"/>
      <c r="Z72" s="285"/>
      <c r="AA72" s="285"/>
      <c r="AB72" s="285"/>
      <c r="AC72" s="178"/>
      <c r="AD72" s="178"/>
      <c r="AE72" s="178"/>
      <c r="AF72" s="178"/>
      <c r="AG72" s="178"/>
      <c r="AH72" s="436"/>
      <c r="AI72" s="436"/>
      <c r="AJ72" s="221"/>
    </row>
    <row r="73" spans="1:51" s="2" customFormat="1" ht="12.75" customHeight="1" x14ac:dyDescent="0.3">
      <c r="A73" s="223"/>
      <c r="B73" s="1"/>
      <c r="C73" s="220"/>
      <c r="D73" s="286"/>
      <c r="E73" s="286"/>
      <c r="F73" s="286"/>
      <c r="G73" s="286"/>
      <c r="H73" s="286"/>
      <c r="I73" s="286"/>
      <c r="J73" s="286"/>
      <c r="K73" s="286"/>
      <c r="L73" s="286"/>
      <c r="M73" s="286"/>
      <c r="N73" s="286"/>
      <c r="O73" s="286"/>
      <c r="P73" s="283"/>
      <c r="Q73" s="283"/>
      <c r="R73" s="279"/>
      <c r="S73" s="279"/>
      <c r="T73" s="279"/>
      <c r="U73" s="285"/>
      <c r="V73" s="285"/>
      <c r="W73" s="285"/>
      <c r="X73" s="285"/>
      <c r="Y73" s="285"/>
      <c r="Z73" s="285"/>
      <c r="AA73" s="285"/>
      <c r="AB73" s="285"/>
      <c r="AC73" s="178"/>
      <c r="AD73" s="178"/>
      <c r="AE73" s="178"/>
      <c r="AF73" s="178"/>
      <c r="AG73" s="178"/>
      <c r="AH73" s="436"/>
      <c r="AI73" s="436"/>
      <c r="AJ73" s="221"/>
      <c r="AK73" s="227"/>
      <c r="AL73" s="227"/>
      <c r="AM73" s="227"/>
      <c r="AN73" s="227"/>
      <c r="AO73" s="227"/>
      <c r="AP73" s="4"/>
      <c r="AQ73" s="184"/>
      <c r="AR73" s="184"/>
      <c r="AS73" s="184"/>
      <c r="AT73" s="184"/>
      <c r="AU73" s="184"/>
      <c r="AY73" s="462"/>
    </row>
    <row r="74" spans="1:51" ht="14.25" customHeight="1" x14ac:dyDescent="0.2">
      <c r="C74" s="220"/>
      <c r="D74" s="287"/>
      <c r="E74" s="287"/>
      <c r="F74" s="287"/>
      <c r="G74" s="287"/>
      <c r="H74" s="287"/>
      <c r="I74" s="287"/>
      <c r="J74" s="287"/>
      <c r="K74" s="287"/>
      <c r="L74" s="287"/>
      <c r="M74" s="287"/>
      <c r="N74" s="287"/>
      <c r="O74" s="287"/>
      <c r="P74" s="284"/>
      <c r="Q74" s="284"/>
      <c r="R74" s="285"/>
      <c r="S74" s="285"/>
      <c r="T74" s="285"/>
      <c r="U74" s="287"/>
      <c r="V74" s="287"/>
      <c r="W74" s="287"/>
      <c r="X74" s="287"/>
      <c r="Y74" s="287"/>
      <c r="Z74" s="287"/>
      <c r="AA74" s="287"/>
      <c r="AB74" s="287"/>
      <c r="AC74" s="180"/>
      <c r="AD74" s="180"/>
      <c r="AE74" s="180"/>
      <c r="AF74" s="178"/>
      <c r="AG74" s="178"/>
      <c r="AH74" s="436"/>
      <c r="AI74" s="436"/>
      <c r="AJ74" s="221"/>
    </row>
    <row r="75" spans="1:51" ht="12.75" customHeight="1" x14ac:dyDescent="0.25">
      <c r="C75" s="220"/>
      <c r="D75" s="288"/>
      <c r="E75" s="288"/>
      <c r="F75" s="288"/>
      <c r="G75" s="288"/>
      <c r="H75" s="288"/>
      <c r="I75" s="288"/>
      <c r="J75" s="288"/>
      <c r="K75" s="288"/>
      <c r="L75" s="288"/>
      <c r="M75" s="288"/>
      <c r="N75" s="288"/>
      <c r="O75" s="288"/>
      <c r="P75" s="285"/>
      <c r="Q75" s="285"/>
      <c r="R75" s="285"/>
      <c r="S75" s="285"/>
      <c r="T75" s="285"/>
      <c r="U75" s="288"/>
      <c r="V75" s="288"/>
      <c r="W75" s="288"/>
      <c r="X75" s="288"/>
      <c r="Y75" s="288"/>
      <c r="Z75" s="288"/>
      <c r="AA75" s="288"/>
      <c r="AB75" s="288"/>
      <c r="AC75" s="224"/>
      <c r="AD75" s="224"/>
      <c r="AE75" s="224"/>
      <c r="AF75" s="180"/>
      <c r="AG75" s="180"/>
      <c r="AH75" s="180"/>
      <c r="AI75" s="180"/>
      <c r="AJ75" s="221"/>
    </row>
    <row r="76" spans="1:51" ht="15" customHeight="1" x14ac:dyDescent="0.3">
      <c r="C76" s="220"/>
      <c r="D76" s="289"/>
      <c r="E76" s="288"/>
      <c r="F76" s="289"/>
      <c r="G76" s="289"/>
      <c r="H76" s="289"/>
      <c r="I76" s="289"/>
      <c r="J76" s="289"/>
      <c r="K76" s="290"/>
      <c r="L76" s="289"/>
      <c r="M76" s="289"/>
      <c r="N76" s="289"/>
      <c r="O76" s="289"/>
      <c r="P76" s="285"/>
      <c r="Q76" s="285"/>
      <c r="R76" s="285"/>
      <c r="S76" s="285"/>
      <c r="T76" s="285"/>
      <c r="U76" s="289"/>
      <c r="V76" s="289"/>
      <c r="W76" s="292"/>
      <c r="X76" s="290"/>
      <c r="Y76" s="289"/>
      <c r="Z76" s="289"/>
      <c r="AA76" s="289"/>
      <c r="AB76" s="289"/>
      <c r="AC76" s="175"/>
      <c r="AD76" s="175"/>
      <c r="AE76" s="175"/>
      <c r="AF76" s="224"/>
      <c r="AG76" s="224"/>
      <c r="AH76" s="434"/>
      <c r="AI76" s="434"/>
      <c r="AJ76" s="221"/>
    </row>
    <row r="77" spans="1:51" ht="12.75" customHeight="1" x14ac:dyDescent="0.25">
      <c r="C77" s="224"/>
      <c r="D77" s="293"/>
      <c r="E77" s="294"/>
      <c r="F77" s="294"/>
      <c r="G77" s="294"/>
      <c r="H77" s="294"/>
      <c r="I77" s="294"/>
      <c r="J77" s="294"/>
      <c r="K77" s="294"/>
      <c r="L77" s="294"/>
      <c r="M77" s="294"/>
      <c r="N77" s="294"/>
      <c r="O77" s="294"/>
      <c r="P77" s="285"/>
      <c r="Q77" s="285"/>
      <c r="R77" s="285"/>
      <c r="S77" s="285"/>
      <c r="T77" s="285"/>
      <c r="U77" s="296"/>
      <c r="V77" s="296"/>
      <c r="W77" s="296"/>
      <c r="X77" s="296"/>
      <c r="Y77" s="296"/>
      <c r="Z77" s="296"/>
      <c r="AA77" s="296"/>
      <c r="AB77" s="296"/>
      <c r="AC77" s="233"/>
      <c r="AD77" s="233"/>
      <c r="AE77" s="233"/>
      <c r="AF77" s="175"/>
      <c r="AG77" s="175"/>
      <c r="AH77" s="430"/>
      <c r="AI77" s="430"/>
      <c r="AJ77" s="221"/>
    </row>
    <row r="78" spans="1:51" ht="13.5" customHeight="1" x14ac:dyDescent="0.3">
      <c r="B78" s="52"/>
      <c r="C78" s="224"/>
      <c r="D78" s="297"/>
      <c r="E78" s="298"/>
      <c r="F78" s="298"/>
      <c r="G78" s="298"/>
      <c r="H78" s="298"/>
      <c r="I78" s="298"/>
      <c r="J78" s="297"/>
      <c r="K78" s="298"/>
      <c r="L78" s="298"/>
      <c r="M78" s="298"/>
      <c r="N78" s="298"/>
      <c r="O78" s="298"/>
      <c r="P78" s="285"/>
      <c r="Q78" s="285"/>
      <c r="R78" s="285"/>
      <c r="S78" s="285"/>
      <c r="T78" s="285"/>
      <c r="U78" s="298"/>
      <c r="V78" s="298"/>
      <c r="W78" s="299"/>
      <c r="X78" s="298"/>
      <c r="Y78" s="298"/>
      <c r="Z78" s="298"/>
      <c r="AA78" s="298"/>
      <c r="AB78" s="298"/>
      <c r="AC78" s="179"/>
      <c r="AD78" s="179"/>
      <c r="AE78" s="179"/>
      <c r="AF78" s="233"/>
      <c r="AG78" s="233"/>
      <c r="AH78" s="233"/>
      <c r="AI78" s="233"/>
      <c r="AJ78" s="221"/>
    </row>
    <row r="79" spans="1:51" s="52" customFormat="1" ht="17.25" customHeight="1" x14ac:dyDescent="0.25">
      <c r="A79" s="224"/>
      <c r="C79" s="224"/>
      <c r="D79" s="300"/>
      <c r="E79" s="300"/>
      <c r="F79" s="300"/>
      <c r="G79" s="300"/>
      <c r="H79" s="300"/>
      <c r="I79" s="300"/>
      <c r="J79" s="300"/>
      <c r="K79" s="300"/>
      <c r="L79" s="300"/>
      <c r="M79" s="300"/>
      <c r="N79" s="300"/>
      <c r="O79" s="300"/>
      <c r="P79" s="287"/>
      <c r="Q79" s="287"/>
      <c r="R79" s="287"/>
      <c r="S79" s="287"/>
      <c r="T79" s="287"/>
      <c r="U79" s="301"/>
      <c r="V79" s="301"/>
      <c r="W79" s="301"/>
      <c r="X79" s="301"/>
      <c r="Y79" s="301"/>
      <c r="Z79" s="302"/>
      <c r="AA79" s="302"/>
      <c r="AB79" s="302"/>
      <c r="AC79" s="181"/>
      <c r="AD79" s="181"/>
      <c r="AE79" s="181"/>
      <c r="AF79" s="179"/>
      <c r="AG79" s="179"/>
      <c r="AH79" s="437"/>
      <c r="AI79" s="437"/>
      <c r="AJ79" s="221"/>
      <c r="AK79" s="221"/>
      <c r="AL79" s="221"/>
      <c r="AM79" s="221"/>
      <c r="AN79" s="221"/>
      <c r="AO79" s="221"/>
      <c r="AP79" s="53"/>
      <c r="AQ79" s="185"/>
      <c r="AR79" s="185"/>
      <c r="AS79" s="185"/>
      <c r="AT79" s="185"/>
      <c r="AU79" s="185"/>
    </row>
    <row r="80" spans="1:51" s="52" customFormat="1" ht="16.5" x14ac:dyDescent="0.3">
      <c r="A80" s="224"/>
      <c r="C80" s="224"/>
      <c r="D80" s="288"/>
      <c r="E80" s="288"/>
      <c r="F80" s="288"/>
      <c r="G80" s="288"/>
      <c r="H80" s="288"/>
      <c r="I80" s="288"/>
      <c r="J80" s="288"/>
      <c r="K80" s="288"/>
      <c r="L80" s="288"/>
      <c r="M80" s="288"/>
      <c r="N80" s="288"/>
      <c r="O80" s="288"/>
      <c r="P80" s="288"/>
      <c r="Q80" s="288"/>
      <c r="R80" s="288"/>
      <c r="S80" s="288"/>
      <c r="T80" s="288"/>
      <c r="U80" s="288"/>
      <c r="V80" s="298"/>
      <c r="W80" s="297"/>
      <c r="X80" s="298"/>
      <c r="Y80" s="298"/>
      <c r="Z80" s="298"/>
      <c r="AA80" s="298"/>
      <c r="AB80" s="298"/>
      <c r="AC80" s="179"/>
      <c r="AD80" s="179"/>
      <c r="AE80" s="179"/>
      <c r="AF80" s="181"/>
      <c r="AG80" s="181"/>
      <c r="AH80" s="181"/>
      <c r="AI80" s="181"/>
      <c r="AJ80" s="221"/>
      <c r="AK80" s="221"/>
      <c r="AL80" s="221"/>
      <c r="AM80" s="221"/>
      <c r="AN80" s="221"/>
      <c r="AO80" s="221"/>
      <c r="AP80" s="53"/>
      <c r="AQ80" s="185"/>
      <c r="AR80" s="185"/>
      <c r="AS80" s="185"/>
      <c r="AT80" s="185"/>
      <c r="AU80" s="185"/>
    </row>
    <row r="81" spans="1:47" s="52" customFormat="1" ht="16.5" x14ac:dyDescent="0.3">
      <c r="A81" s="224"/>
      <c r="C81" s="224"/>
      <c r="D81" s="288"/>
      <c r="E81" s="288"/>
      <c r="F81" s="288"/>
      <c r="G81" s="288"/>
      <c r="H81" s="288"/>
      <c r="I81" s="288"/>
      <c r="J81" s="288"/>
      <c r="K81" s="288"/>
      <c r="L81" s="288"/>
      <c r="M81" s="288"/>
      <c r="N81" s="288"/>
      <c r="O81" s="288"/>
      <c r="P81" s="291"/>
      <c r="Q81" s="290"/>
      <c r="R81" s="289"/>
      <c r="S81" s="289"/>
      <c r="T81" s="289"/>
      <c r="U81" s="288"/>
      <c r="V81" s="298"/>
      <c r="W81" s="297"/>
      <c r="X81" s="298"/>
      <c r="Y81" s="298"/>
      <c r="Z81" s="298"/>
      <c r="AA81" s="298"/>
      <c r="AB81" s="298"/>
      <c r="AC81" s="179"/>
      <c r="AD81" s="179"/>
      <c r="AE81" s="179"/>
      <c r="AF81" s="179"/>
      <c r="AG81" s="179"/>
      <c r="AH81" s="437"/>
      <c r="AI81" s="437"/>
      <c r="AJ81" s="221"/>
      <c r="AK81" s="221"/>
      <c r="AL81" s="221"/>
      <c r="AM81" s="221"/>
      <c r="AN81" s="221"/>
      <c r="AO81" s="221"/>
      <c r="AP81" s="53"/>
      <c r="AQ81" s="185"/>
      <c r="AR81" s="185"/>
      <c r="AS81" s="185"/>
      <c r="AT81" s="185"/>
      <c r="AU81" s="185"/>
    </row>
    <row r="82" spans="1:47" s="52" customFormat="1" ht="16.5" x14ac:dyDescent="0.3">
      <c r="A82" s="224"/>
      <c r="C82" s="224"/>
      <c r="D82" s="288"/>
      <c r="E82" s="288"/>
      <c r="F82" s="288"/>
      <c r="G82" s="288"/>
      <c r="H82" s="288"/>
      <c r="I82" s="288"/>
      <c r="J82" s="288"/>
      <c r="K82" s="288"/>
      <c r="L82" s="288"/>
      <c r="M82" s="288"/>
      <c r="N82" s="288"/>
      <c r="O82" s="288"/>
      <c r="P82" s="295"/>
      <c r="Q82" s="296"/>
      <c r="R82" s="296"/>
      <c r="S82" s="296"/>
      <c r="T82" s="296"/>
      <c r="U82" s="288"/>
      <c r="V82" s="298"/>
      <c r="W82" s="297"/>
      <c r="X82" s="298"/>
      <c r="Y82" s="298"/>
      <c r="Z82" s="298"/>
      <c r="AA82" s="298"/>
      <c r="AB82" s="298"/>
      <c r="AC82" s="179"/>
      <c r="AD82" s="179"/>
      <c r="AE82" s="179"/>
      <c r="AF82" s="179"/>
      <c r="AG82" s="179"/>
      <c r="AH82" s="437"/>
      <c r="AI82" s="437"/>
      <c r="AJ82" s="221"/>
      <c r="AK82" s="221"/>
      <c r="AL82" s="221"/>
      <c r="AM82" s="221"/>
      <c r="AN82" s="221"/>
      <c r="AO82" s="221"/>
      <c r="AP82" s="53"/>
      <c r="AQ82" s="185"/>
      <c r="AR82" s="185"/>
      <c r="AS82" s="185"/>
      <c r="AT82" s="185"/>
      <c r="AU82" s="185"/>
    </row>
    <row r="83" spans="1:47" s="52" customFormat="1" ht="16.5" x14ac:dyDescent="0.3">
      <c r="A83" s="224"/>
      <c r="C83" s="224"/>
      <c r="D83" s="288"/>
      <c r="E83" s="288"/>
      <c r="F83" s="288"/>
      <c r="G83" s="288"/>
      <c r="H83" s="288"/>
      <c r="I83" s="288"/>
      <c r="J83" s="288"/>
      <c r="K83" s="288"/>
      <c r="L83" s="288"/>
      <c r="M83" s="288"/>
      <c r="N83" s="288"/>
      <c r="O83" s="288"/>
      <c r="P83" s="297"/>
      <c r="Q83" s="298"/>
      <c r="R83" s="298"/>
      <c r="S83" s="298"/>
      <c r="T83" s="298"/>
      <c r="U83" s="288"/>
      <c r="V83" s="303"/>
      <c r="W83" s="304"/>
      <c r="X83" s="305"/>
      <c r="Y83" s="305"/>
      <c r="Z83" s="305"/>
      <c r="AA83" s="305"/>
      <c r="AB83" s="305"/>
      <c r="AC83" s="182"/>
      <c r="AD83" s="182"/>
      <c r="AE83" s="182"/>
      <c r="AF83" s="179"/>
      <c r="AG83" s="179"/>
      <c r="AH83" s="437"/>
      <c r="AI83" s="437"/>
      <c r="AJ83" s="221"/>
      <c r="AK83" s="221"/>
      <c r="AL83" s="221"/>
      <c r="AM83" s="221"/>
      <c r="AN83" s="221"/>
      <c r="AO83" s="221"/>
      <c r="AP83" s="53"/>
      <c r="AQ83" s="185"/>
      <c r="AR83" s="185"/>
      <c r="AS83" s="185"/>
      <c r="AT83" s="185"/>
      <c r="AU83" s="185"/>
    </row>
    <row r="84" spans="1:47" s="52" customFormat="1" x14ac:dyDescent="0.25">
      <c r="A84" s="224"/>
      <c r="C84" s="224"/>
      <c r="D84" s="288"/>
      <c r="E84" s="288"/>
      <c r="F84" s="288"/>
      <c r="G84" s="288"/>
      <c r="H84" s="288"/>
      <c r="I84" s="288"/>
      <c r="J84" s="288"/>
      <c r="K84" s="288"/>
      <c r="L84" s="288"/>
      <c r="M84" s="288"/>
      <c r="N84" s="288"/>
      <c r="O84" s="288"/>
      <c r="P84" s="301"/>
      <c r="Q84" s="301"/>
      <c r="R84" s="301"/>
      <c r="S84" s="301"/>
      <c r="T84" s="301"/>
      <c r="U84" s="288"/>
      <c r="V84" s="288"/>
      <c r="W84" s="288"/>
      <c r="X84" s="288"/>
      <c r="Y84" s="288"/>
      <c r="Z84" s="288"/>
      <c r="AA84" s="288"/>
      <c r="AB84" s="288"/>
      <c r="AC84" s="224"/>
      <c r="AD84" s="224"/>
      <c r="AE84" s="224"/>
      <c r="AF84" s="182"/>
      <c r="AG84" s="182"/>
      <c r="AH84" s="438"/>
      <c r="AI84" s="438"/>
      <c r="AJ84" s="221"/>
      <c r="AK84" s="221"/>
      <c r="AL84" s="221"/>
      <c r="AM84" s="221"/>
      <c r="AN84" s="221"/>
      <c r="AO84" s="221"/>
      <c r="AP84" s="53"/>
      <c r="AQ84" s="185"/>
      <c r="AR84" s="185"/>
      <c r="AS84" s="185"/>
      <c r="AT84" s="185"/>
      <c r="AU84" s="185"/>
    </row>
    <row r="85" spans="1:47" s="52" customFormat="1" x14ac:dyDescent="0.25">
      <c r="A85" s="224"/>
      <c r="C85" s="224"/>
      <c r="D85" s="275"/>
      <c r="E85" s="275"/>
      <c r="F85" s="275"/>
      <c r="G85" s="275"/>
      <c r="H85" s="275"/>
      <c r="I85" s="275"/>
      <c r="J85" s="275"/>
      <c r="K85" s="275"/>
      <c r="L85" s="275"/>
      <c r="M85" s="275"/>
      <c r="N85" s="275"/>
      <c r="O85" s="275"/>
      <c r="P85" s="288"/>
      <c r="Q85" s="288"/>
      <c r="R85" s="288"/>
      <c r="S85" s="288"/>
      <c r="T85" s="288"/>
      <c r="U85" s="275"/>
      <c r="V85" s="275"/>
      <c r="W85" s="275"/>
      <c r="X85" s="275"/>
      <c r="Y85" s="275"/>
      <c r="Z85" s="275"/>
      <c r="AA85" s="275"/>
      <c r="AB85" s="275"/>
      <c r="AC85" s="220"/>
      <c r="AD85" s="220"/>
      <c r="AE85" s="220"/>
      <c r="AF85" s="224"/>
      <c r="AG85" s="224"/>
      <c r="AH85" s="434"/>
      <c r="AI85" s="434"/>
      <c r="AJ85" s="221"/>
      <c r="AK85" s="221"/>
      <c r="AL85" s="221"/>
      <c r="AM85" s="221"/>
      <c r="AN85" s="221"/>
      <c r="AO85" s="221"/>
      <c r="AP85" s="53"/>
      <c r="AQ85" s="185"/>
      <c r="AR85" s="185"/>
      <c r="AS85" s="185"/>
      <c r="AT85" s="185"/>
      <c r="AU85" s="185"/>
    </row>
    <row r="86" spans="1:47" s="52" customFormat="1" x14ac:dyDescent="0.25">
      <c r="A86" s="224"/>
      <c r="C86" s="224"/>
      <c r="D86" s="275"/>
      <c r="E86" s="275"/>
      <c r="F86" s="275"/>
      <c r="G86" s="275"/>
      <c r="H86" s="275"/>
      <c r="I86" s="275"/>
      <c r="J86" s="275"/>
      <c r="K86" s="275"/>
      <c r="L86" s="275"/>
      <c r="M86" s="275"/>
      <c r="N86" s="275"/>
      <c r="O86" s="275"/>
      <c r="P86" s="288"/>
      <c r="Q86" s="288"/>
      <c r="R86" s="288"/>
      <c r="S86" s="288"/>
      <c r="T86" s="288"/>
      <c r="U86" s="275"/>
      <c r="V86" s="275"/>
      <c r="W86" s="275"/>
      <c r="X86" s="275"/>
      <c r="Y86" s="275"/>
      <c r="Z86" s="275"/>
      <c r="AA86" s="275"/>
      <c r="AB86" s="275"/>
      <c r="AC86" s="220"/>
      <c r="AD86" s="220"/>
      <c r="AE86" s="220"/>
      <c r="AF86" s="220"/>
      <c r="AG86" s="220"/>
      <c r="AH86" s="426"/>
      <c r="AI86" s="426"/>
      <c r="AJ86" s="221"/>
      <c r="AK86" s="221"/>
      <c r="AL86" s="221"/>
      <c r="AM86" s="221"/>
      <c r="AN86" s="221"/>
      <c r="AO86" s="221"/>
      <c r="AP86" s="53"/>
      <c r="AQ86" s="185"/>
      <c r="AR86" s="185"/>
      <c r="AS86" s="185"/>
      <c r="AT86" s="185"/>
      <c r="AU86" s="185"/>
    </row>
    <row r="87" spans="1:47" s="52" customFormat="1" x14ac:dyDescent="0.25">
      <c r="A87" s="224"/>
      <c r="C87" s="224"/>
      <c r="D87" s="275"/>
      <c r="E87" s="275"/>
      <c r="F87" s="275"/>
      <c r="G87" s="275"/>
      <c r="H87" s="275"/>
      <c r="I87" s="275"/>
      <c r="J87" s="275"/>
      <c r="K87" s="275"/>
      <c r="L87" s="275"/>
      <c r="M87" s="275"/>
      <c r="N87" s="275"/>
      <c r="O87" s="275"/>
      <c r="P87" s="288"/>
      <c r="Q87" s="288"/>
      <c r="R87" s="288"/>
      <c r="S87" s="288"/>
      <c r="T87" s="288"/>
      <c r="U87" s="275"/>
      <c r="V87" s="275"/>
      <c r="W87" s="275"/>
      <c r="X87" s="275"/>
      <c r="Y87" s="275"/>
      <c r="Z87" s="275"/>
      <c r="AA87" s="275"/>
      <c r="AB87" s="275"/>
      <c r="AC87" s="220"/>
      <c r="AD87" s="220"/>
      <c r="AE87" s="220"/>
      <c r="AF87" s="220"/>
      <c r="AG87" s="220"/>
      <c r="AH87" s="426"/>
      <c r="AI87" s="426"/>
      <c r="AJ87" s="221"/>
      <c r="AK87" s="221"/>
      <c r="AL87" s="221"/>
      <c r="AM87" s="221"/>
      <c r="AN87" s="221"/>
      <c r="AO87" s="221"/>
      <c r="AP87" s="53"/>
      <c r="AQ87" s="185"/>
      <c r="AR87" s="185"/>
      <c r="AS87" s="185"/>
      <c r="AT87" s="185"/>
      <c r="AU87" s="185"/>
    </row>
    <row r="88" spans="1:47" s="52" customFormat="1" x14ac:dyDescent="0.25">
      <c r="A88" s="224"/>
      <c r="C88" s="220"/>
      <c r="D88" s="275"/>
      <c r="E88" s="275"/>
      <c r="F88" s="275"/>
      <c r="G88" s="275"/>
      <c r="H88" s="275"/>
      <c r="I88" s="275"/>
      <c r="J88" s="275"/>
      <c r="K88" s="275"/>
      <c r="L88" s="275"/>
      <c r="M88" s="275"/>
      <c r="N88" s="275"/>
      <c r="O88" s="275"/>
      <c r="P88" s="288"/>
      <c r="Q88" s="288"/>
      <c r="R88" s="288"/>
      <c r="S88" s="288"/>
      <c r="T88" s="288"/>
      <c r="U88" s="275"/>
      <c r="V88" s="275"/>
      <c r="W88" s="275"/>
      <c r="X88" s="275"/>
      <c r="Y88" s="275"/>
      <c r="Z88" s="275"/>
      <c r="AA88" s="275"/>
      <c r="AB88" s="275"/>
      <c r="AC88" s="220"/>
      <c r="AD88" s="220"/>
      <c r="AE88" s="220"/>
      <c r="AF88" s="220"/>
      <c r="AG88" s="220"/>
      <c r="AH88" s="426"/>
      <c r="AI88" s="426"/>
      <c r="AJ88" s="225"/>
      <c r="AK88" s="221"/>
      <c r="AL88" s="221"/>
      <c r="AM88" s="221"/>
      <c r="AN88" s="221"/>
      <c r="AO88" s="221"/>
      <c r="AP88" s="53"/>
      <c r="AQ88" s="185"/>
      <c r="AR88" s="185"/>
      <c r="AS88" s="185"/>
      <c r="AT88" s="185"/>
      <c r="AU88" s="185"/>
    </row>
    <row r="89" spans="1:47" s="52" customFormat="1" x14ac:dyDescent="0.25">
      <c r="A89" s="224"/>
      <c r="B89" s="1"/>
      <c r="C89" s="220"/>
      <c r="D89" s="275"/>
      <c r="E89" s="275"/>
      <c r="F89" s="275"/>
      <c r="G89" s="275"/>
      <c r="H89" s="275"/>
      <c r="I89" s="275"/>
      <c r="J89" s="275"/>
      <c r="K89" s="275"/>
      <c r="L89" s="275"/>
      <c r="M89" s="275"/>
      <c r="N89" s="275"/>
      <c r="O89" s="275"/>
      <c r="P89" s="288"/>
      <c r="Q89" s="288"/>
      <c r="R89" s="288"/>
      <c r="S89" s="288"/>
      <c r="T89" s="288"/>
      <c r="U89" s="275"/>
      <c r="V89" s="275"/>
      <c r="W89" s="275"/>
      <c r="X89" s="275"/>
      <c r="Y89" s="275"/>
      <c r="Z89" s="275"/>
      <c r="AA89" s="275"/>
      <c r="AB89" s="275"/>
      <c r="AC89" s="220"/>
      <c r="AD89" s="220"/>
      <c r="AE89" s="220"/>
      <c r="AF89" s="220"/>
      <c r="AG89" s="220"/>
      <c r="AH89" s="426"/>
      <c r="AI89" s="426"/>
      <c r="AJ89" s="225"/>
      <c r="AK89" s="221"/>
      <c r="AL89" s="221"/>
      <c r="AM89" s="221"/>
      <c r="AN89" s="221"/>
      <c r="AO89" s="221"/>
      <c r="AP89" s="53"/>
      <c r="AQ89" s="185"/>
      <c r="AR89" s="185"/>
      <c r="AS89" s="185"/>
      <c r="AT89" s="185"/>
      <c r="AU89" s="185"/>
    </row>
    <row r="90" spans="1:47" x14ac:dyDescent="0.25">
      <c r="C90" s="220"/>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20"/>
      <c r="AE90" s="220"/>
      <c r="AF90" s="220"/>
      <c r="AG90" s="220"/>
      <c r="AH90" s="426"/>
      <c r="AI90" s="426"/>
      <c r="AJ90" s="225"/>
    </row>
    <row r="91" spans="1:47" x14ac:dyDescent="0.25">
      <c r="C91" s="220"/>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20"/>
      <c r="AE91" s="220"/>
      <c r="AF91" s="220"/>
      <c r="AG91" s="220"/>
      <c r="AH91" s="426"/>
      <c r="AI91" s="426"/>
      <c r="AJ91" s="225"/>
    </row>
    <row r="92" spans="1:47" x14ac:dyDescent="0.25">
      <c r="C92" s="220"/>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20"/>
      <c r="AE92" s="220"/>
      <c r="AF92" s="220"/>
      <c r="AG92" s="220"/>
      <c r="AH92" s="426"/>
      <c r="AI92" s="426"/>
      <c r="AJ92" s="225"/>
    </row>
    <row r="93" spans="1:47" x14ac:dyDescent="0.25">
      <c r="C93" s="220"/>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20"/>
      <c r="AE93" s="220"/>
      <c r="AF93" s="220"/>
      <c r="AG93" s="220"/>
      <c r="AH93" s="426"/>
      <c r="AI93" s="426"/>
      <c r="AJ93" s="225"/>
    </row>
    <row r="94" spans="1:47" x14ac:dyDescent="0.25">
      <c r="C94" s="220"/>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20"/>
      <c r="AE94" s="220"/>
      <c r="AF94" s="220"/>
      <c r="AG94" s="220"/>
      <c r="AH94" s="426"/>
      <c r="AI94" s="426"/>
      <c r="AJ94" s="225"/>
    </row>
    <row r="95" spans="1:47" x14ac:dyDescent="0.25">
      <c r="C95" s="220"/>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20"/>
      <c r="AE95" s="220"/>
      <c r="AF95" s="220"/>
      <c r="AG95" s="220"/>
      <c r="AH95" s="426"/>
      <c r="AI95" s="426"/>
      <c r="AJ95" s="225"/>
    </row>
    <row r="96" spans="1:47" x14ac:dyDescent="0.25">
      <c r="C96" s="220"/>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20"/>
      <c r="AE96" s="220"/>
      <c r="AF96" s="220"/>
      <c r="AG96" s="220"/>
      <c r="AH96" s="426"/>
      <c r="AI96" s="426"/>
      <c r="AJ96" s="225"/>
    </row>
    <row r="97" spans="3:36" x14ac:dyDescent="0.25">
      <c r="C97" s="220"/>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20"/>
      <c r="AE97" s="220"/>
      <c r="AF97" s="220"/>
      <c r="AG97" s="220"/>
      <c r="AH97" s="426"/>
      <c r="AI97" s="426"/>
      <c r="AJ97" s="225"/>
    </row>
    <row r="98" spans="3:36" x14ac:dyDescent="0.25">
      <c r="C98" s="220"/>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20"/>
      <c r="AE98" s="220"/>
      <c r="AF98" s="220"/>
      <c r="AG98" s="220"/>
      <c r="AH98" s="426"/>
      <c r="AI98" s="426"/>
      <c r="AJ98" s="225"/>
    </row>
    <row r="99" spans="3:36" x14ac:dyDescent="0.25">
      <c r="C99" s="220"/>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20"/>
      <c r="AE99" s="220"/>
      <c r="AF99" s="220"/>
      <c r="AG99" s="220"/>
      <c r="AH99" s="426"/>
      <c r="AI99" s="426"/>
      <c r="AJ99" s="225"/>
    </row>
    <row r="100" spans="3:36" x14ac:dyDescent="0.25">
      <c r="C100" s="220"/>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20"/>
      <c r="AE100" s="220"/>
      <c r="AF100" s="220"/>
      <c r="AG100" s="220"/>
      <c r="AH100" s="426"/>
      <c r="AI100" s="426"/>
      <c r="AJ100" s="225"/>
    </row>
    <row r="101" spans="3:36" x14ac:dyDescent="0.25">
      <c r="C101" s="220"/>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20"/>
      <c r="AE101" s="220"/>
      <c r="AF101" s="220"/>
      <c r="AG101" s="220"/>
      <c r="AH101" s="426"/>
      <c r="AI101" s="426"/>
      <c r="AJ101" s="225"/>
    </row>
    <row r="102" spans="3:36" x14ac:dyDescent="0.25">
      <c r="C102" s="220"/>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20"/>
      <c r="AE102" s="220"/>
      <c r="AF102" s="220"/>
      <c r="AG102" s="220"/>
      <c r="AH102" s="426"/>
      <c r="AI102" s="426"/>
      <c r="AJ102" s="225"/>
    </row>
    <row r="103" spans="3:36" x14ac:dyDescent="0.25">
      <c r="C103" s="220"/>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20"/>
      <c r="AE103" s="220"/>
      <c r="AF103" s="220"/>
      <c r="AG103" s="220"/>
      <c r="AH103" s="426"/>
      <c r="AI103" s="426"/>
      <c r="AJ103" s="225"/>
    </row>
    <row r="104" spans="3:36" x14ac:dyDescent="0.25">
      <c r="C104" s="220"/>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20"/>
      <c r="AE104" s="220"/>
      <c r="AF104" s="220"/>
      <c r="AG104" s="220"/>
      <c r="AH104" s="426"/>
      <c r="AI104" s="426"/>
      <c r="AJ104" s="225"/>
    </row>
    <row r="105" spans="3:36" x14ac:dyDescent="0.25">
      <c r="C105" s="220"/>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20"/>
      <c r="AE105" s="220"/>
      <c r="AF105" s="220"/>
      <c r="AG105" s="220"/>
      <c r="AH105" s="426"/>
      <c r="AI105" s="426"/>
      <c r="AJ105" s="225"/>
    </row>
    <row r="106" spans="3:36" x14ac:dyDescent="0.25">
      <c r="C106" s="220"/>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20"/>
      <c r="AE106" s="220"/>
      <c r="AF106" s="220"/>
      <c r="AG106" s="220"/>
      <c r="AH106" s="426"/>
      <c r="AI106" s="426"/>
      <c r="AJ106" s="225"/>
    </row>
    <row r="107" spans="3:36" x14ac:dyDescent="0.25">
      <c r="C107" s="220"/>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20"/>
      <c r="AE107" s="220"/>
      <c r="AF107" s="220"/>
      <c r="AG107" s="220"/>
      <c r="AH107" s="426"/>
      <c r="AI107" s="426"/>
      <c r="AJ107" s="225"/>
    </row>
    <row r="108" spans="3:36" x14ac:dyDescent="0.25">
      <c r="C108" s="220"/>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20"/>
      <c r="AE108" s="220"/>
      <c r="AF108" s="220"/>
      <c r="AG108" s="220"/>
      <c r="AH108" s="426"/>
      <c r="AI108" s="426"/>
      <c r="AJ108" s="225"/>
    </row>
    <row r="109" spans="3:36" x14ac:dyDescent="0.25">
      <c r="C109" s="220"/>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20"/>
      <c r="AE109" s="220"/>
      <c r="AF109" s="220"/>
      <c r="AG109" s="220"/>
      <c r="AH109" s="426"/>
      <c r="AI109" s="426"/>
      <c r="AJ109" s="225"/>
    </row>
    <row r="110" spans="3:36" x14ac:dyDescent="0.25">
      <c r="C110" s="220"/>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20"/>
      <c r="AE110" s="220"/>
      <c r="AF110" s="220"/>
      <c r="AG110" s="220"/>
      <c r="AH110" s="426"/>
      <c r="AI110" s="426"/>
      <c r="AJ110" s="225"/>
    </row>
    <row r="111" spans="3:36" x14ac:dyDescent="0.25">
      <c r="C111" s="220"/>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20"/>
      <c r="AE111" s="220"/>
      <c r="AF111" s="220"/>
      <c r="AG111" s="220"/>
      <c r="AH111" s="426"/>
      <c r="AI111" s="426"/>
      <c r="AJ111" s="225"/>
    </row>
    <row r="112" spans="3:36" x14ac:dyDescent="0.25">
      <c r="C112" s="220"/>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20"/>
      <c r="AE112" s="220"/>
      <c r="AF112" s="220"/>
      <c r="AG112" s="220"/>
      <c r="AH112" s="426"/>
      <c r="AI112" s="426"/>
      <c r="AJ112" s="225"/>
    </row>
    <row r="113" spans="3:36" x14ac:dyDescent="0.25">
      <c r="C113" s="220"/>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20"/>
      <c r="AE113" s="220"/>
      <c r="AF113" s="220"/>
      <c r="AG113" s="220"/>
      <c r="AH113" s="426"/>
      <c r="AI113" s="426"/>
      <c r="AJ113" s="225"/>
    </row>
    <row r="114" spans="3:36" x14ac:dyDescent="0.25">
      <c r="C114" s="220"/>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20"/>
      <c r="AE114" s="220"/>
      <c r="AF114" s="220"/>
      <c r="AG114" s="220"/>
      <c r="AH114" s="426"/>
      <c r="AI114" s="426"/>
      <c r="AJ114" s="225"/>
    </row>
    <row r="115" spans="3:36" x14ac:dyDescent="0.25">
      <c r="P115" s="275"/>
      <c r="Q115" s="275"/>
      <c r="R115" s="275"/>
      <c r="S115" s="275"/>
      <c r="T115" s="275"/>
      <c r="AF115" s="220"/>
      <c r="AG115" s="220"/>
      <c r="AH115" s="426"/>
      <c r="AI115" s="426"/>
      <c r="AJ115" s="225"/>
    </row>
    <row r="116" spans="3:36" x14ac:dyDescent="0.25">
      <c r="P116" s="275"/>
      <c r="Q116" s="275"/>
      <c r="R116" s="275"/>
      <c r="S116" s="275"/>
      <c r="T116" s="275"/>
    </row>
    <row r="117" spans="3:36" x14ac:dyDescent="0.25">
      <c r="P117" s="275"/>
      <c r="Q117" s="275"/>
      <c r="R117" s="275"/>
      <c r="S117" s="275"/>
      <c r="T117" s="275"/>
    </row>
    <row r="118" spans="3:36" x14ac:dyDescent="0.25">
      <c r="P118" s="275"/>
      <c r="Q118" s="275"/>
      <c r="R118" s="275"/>
      <c r="S118" s="275"/>
      <c r="T118" s="275"/>
    </row>
    <row r="119" spans="3:36" x14ac:dyDescent="0.25">
      <c r="P119" s="275"/>
      <c r="Q119" s="275">
        <v>1</v>
      </c>
      <c r="R119" s="275"/>
      <c r="S119" s="275"/>
      <c r="T119" s="275"/>
    </row>
  </sheetData>
  <sheetProtection password="D6C8" sheet="1" objects="1" scenarios="1"/>
  <mergeCells count="91">
    <mergeCell ref="AL42:AO42"/>
    <mergeCell ref="F25:O25"/>
    <mergeCell ref="D41:O41"/>
    <mergeCell ref="F20:J20"/>
    <mergeCell ref="AL37:AL38"/>
    <mergeCell ref="F33:O33"/>
    <mergeCell ref="F24:J24"/>
    <mergeCell ref="F21:J21"/>
    <mergeCell ref="F40:T40"/>
    <mergeCell ref="D39:E39"/>
    <mergeCell ref="F32:O32"/>
    <mergeCell ref="F51:J51"/>
    <mergeCell ref="D47:O47"/>
    <mergeCell ref="D49:E49"/>
    <mergeCell ref="D50:E50"/>
    <mergeCell ref="F50:J50"/>
    <mergeCell ref="D48:E48"/>
    <mergeCell ref="AV37:AV38"/>
    <mergeCell ref="E6:U6"/>
    <mergeCell ref="F28:J28"/>
    <mergeCell ref="F29:J29"/>
    <mergeCell ref="D28:E28"/>
    <mergeCell ref="D29:E29"/>
    <mergeCell ref="D30:E30"/>
    <mergeCell ref="D36:E36"/>
    <mergeCell ref="D35:E35"/>
    <mergeCell ref="F35:O35"/>
    <mergeCell ref="F15:G15"/>
    <mergeCell ref="D17:E17"/>
    <mergeCell ref="D18:E18"/>
    <mergeCell ref="F17:O17"/>
    <mergeCell ref="F18:O18"/>
    <mergeCell ref="D32:E32"/>
    <mergeCell ref="D19:E19"/>
    <mergeCell ref="F19:O19"/>
    <mergeCell ref="D21:E21"/>
    <mergeCell ref="F30:J30"/>
    <mergeCell ref="F13:L13"/>
    <mergeCell ref="D8:X8"/>
    <mergeCell ref="D9:X9"/>
    <mergeCell ref="F56:O56"/>
    <mergeCell ref="F57:J57"/>
    <mergeCell ref="D56:E56"/>
    <mergeCell ref="D54:E54"/>
    <mergeCell ref="D55:E55"/>
    <mergeCell ref="F26:O26"/>
    <mergeCell ref="D15:E15"/>
    <mergeCell ref="D27:H27"/>
    <mergeCell ref="F34:O34"/>
    <mergeCell ref="F36:J36"/>
    <mergeCell ref="F37:J37"/>
    <mergeCell ref="D34:E34"/>
    <mergeCell ref="D45:E45"/>
    <mergeCell ref="D44:E44"/>
    <mergeCell ref="D59:E59"/>
    <mergeCell ref="F59:J59"/>
    <mergeCell ref="D58:E58"/>
    <mergeCell ref="D57:E57"/>
    <mergeCell ref="F58:J58"/>
    <mergeCell ref="F45:J45"/>
    <mergeCell ref="F44:O44"/>
    <mergeCell ref="F55:O55"/>
    <mergeCell ref="D23:E23"/>
    <mergeCell ref="D24:E24"/>
    <mergeCell ref="F48:T48"/>
    <mergeCell ref="F49:J49"/>
    <mergeCell ref="F54:O54"/>
    <mergeCell ref="D37:E37"/>
    <mergeCell ref="D33:E33"/>
    <mergeCell ref="F42:O42"/>
    <mergeCell ref="D43:E43"/>
    <mergeCell ref="F43:O43"/>
    <mergeCell ref="D40:E40"/>
    <mergeCell ref="F39:T39"/>
    <mergeCell ref="D51:E51"/>
    <mergeCell ref="E4:W4"/>
    <mergeCell ref="AL53:AO53"/>
    <mergeCell ref="AQ39:AU39"/>
    <mergeCell ref="AQ38:AU38"/>
    <mergeCell ref="AP37:AP38"/>
    <mergeCell ref="AS46:AT46"/>
    <mergeCell ref="D14:E14"/>
    <mergeCell ref="F14:L14"/>
    <mergeCell ref="D42:E42"/>
    <mergeCell ref="D25:E25"/>
    <mergeCell ref="D26:E26"/>
    <mergeCell ref="D20:E20"/>
    <mergeCell ref="D12:E12"/>
    <mergeCell ref="D13:E13"/>
    <mergeCell ref="F12:L12"/>
    <mergeCell ref="F23:J23"/>
  </mergeCells>
  <conditionalFormatting sqref="F12:L14 F54:O56 F25:O26 F32:O35 F42:O44 F23:J24 F28:J30 F36:J37 F45">
    <cfRule type="expression" dxfId="59" priority="7">
      <formula>IF($AF12=1,TRUE,FALSE)</formula>
    </cfRule>
  </conditionalFormatting>
  <conditionalFormatting sqref="F17:O17 F19:O19">
    <cfRule type="expression" dxfId="58" priority="6">
      <formula>IF($AF17=1,TRUE,FALSE)</formula>
    </cfRule>
  </conditionalFormatting>
  <conditionalFormatting sqref="F20:J21">
    <cfRule type="expression" dxfId="57" priority="5">
      <formula>IF($AF20=1,TRUE,FALSE)</formula>
    </cfRule>
  </conditionalFormatting>
  <conditionalFormatting sqref="F49:J51 F57:J59">
    <cfRule type="expression" dxfId="56" priority="126">
      <formula>IF($AF49=4,TRUE,FALSE)</formula>
    </cfRule>
  </conditionalFormatting>
  <conditionalFormatting sqref="F42:O44 F45">
    <cfRule type="expression" dxfId="55" priority="10">
      <formula>IF($AF48=4,TRUE,FALSE)</formula>
    </cfRule>
  </conditionalFormatting>
  <conditionalFormatting sqref="F23:J24 F44:O45">
    <cfRule type="expression" dxfId="54" priority="3">
      <formula>IF($AF23=3,TRUE,FALSE)</formula>
    </cfRule>
  </conditionalFormatting>
  <conditionalFormatting sqref="F25:O26">
    <cfRule type="expression" dxfId="53" priority="2">
      <formula>IF($AF25=3,TRUE,FALSE)</formula>
    </cfRule>
  </conditionalFormatting>
  <conditionalFormatting sqref="F49:J51">
    <cfRule type="expression" dxfId="52" priority="8">
      <formula>IF($AF49=1,TRUE,FALSE)</formula>
    </cfRule>
  </conditionalFormatting>
  <conditionalFormatting sqref="F45 F42:O44">
    <cfRule type="expression" dxfId="51" priority="9">
      <formula>IF($AF48=1,TRUE,FALSE)</formula>
    </cfRule>
  </conditionalFormatting>
  <conditionalFormatting sqref="F54:O56">
    <cfRule type="expression" dxfId="50" priority="129">
      <formula>IF($AF54=4,TRUE,FALSE)</formula>
    </cfRule>
  </conditionalFormatting>
  <conditionalFormatting sqref="F57:J59">
    <cfRule type="expression" dxfId="49" priority="132">
      <formula>IF($AF57=1,TRUE,FALSE)</formula>
    </cfRule>
  </conditionalFormatting>
  <conditionalFormatting sqref="K48:T48">
    <cfRule type="expression" dxfId="48" priority="133">
      <formula>IF(AK50=1,TRUE,FALSE)</formula>
    </cfRule>
    <cfRule type="expression" dxfId="47" priority="134">
      <formula>IF($AF$48=4,TRUE,FALSE)</formula>
    </cfRule>
  </conditionalFormatting>
  <conditionalFormatting sqref="F48:J48">
    <cfRule type="expression" dxfId="46" priority="135">
      <formula>IF(AF48=1,TRUE,FALSE)</formula>
    </cfRule>
    <cfRule type="expression" dxfId="45" priority="136">
      <formula>IF($AF$48=4,TRUE,FALSE)</formula>
    </cfRule>
  </conditionalFormatting>
  <conditionalFormatting sqref="D47:T59">
    <cfRule type="expression" dxfId="44" priority="1">
      <formula>NOT($AQ$42)</formula>
    </cfRule>
  </conditionalFormatting>
  <dataValidations xWindow="765" yWindow="472" count="25">
    <dataValidation allowBlank="1" showErrorMessage="1" sqref="E3:V3 E10:F13 N58 D58 G22:J22 K50:O51 I14:L19 I12:L12 G10:H12 M13:O19 I10:X11 F31:O31 G16:H19 G23:O24 G14:H14 F14:F19 L36 G27:J27 K58 K21:O22 R33 X23:X24 T22:W24 L29:L30 L57 L20 Y4:Y11 F7:U7 R63:V69 AF48:AF61 AE36:AE46 E4:E7 F5:U5 R49:T51 C46:AC47 S22:S26 E48:E51 U40 AE62:AE64 AC16:AE16 P13:AE15 AF4:AK16 V5:W7 W57:AE60 R17:AK17 AF32:AJ37 Q17:Q26 V25:W26 Y22:AJ26 AG38 Q34:Q37 M27:O30 F38:U38 K27:L28 K37:O37 F21:F27 R22 P16:P37 R25:R26 R31:AJ31 Q31:Q32 P41:AC45 AF18:AF21 AK18:AK26 AH18:AJ21 AF38:AF40 AK31:AK65 AH38:AJ40 AG40 Q27:AK30 AG58:AG61 X62:AD69 R36:AC37 F39 D59:E59 K59:O60 W61:W69 K45:O45 F41:O41 AF63:AJ65 D53:E57 D48:D52 C48:C69 F53:O53 U57:V62 R62:T62 P49:Q69 D63:O69 V38:AC40 E14:E40 C3:D40 AF41:AJ47 AD36:AD47 C41:E45 AH48:AJ61 X4:X7 X3:Z3 Z4:Z12 AB4:AE12 AA3:AA12 AB3:AK3"/>
    <dataValidation allowBlank="1" showInputMessage="1" showErrorMessage="1" prompt="For courses, boot camps, exams, etc., enter the number here. Otherwise, enter &quot;N/A&quot; in this cell." sqref="I77:O77"/>
    <dataValidation allowBlank="1" showInputMessage="1" showErrorMessage="1" prompt="For courses, boot camps, exams, etc., enter the title here. Otherwise, enter &quot;N/A&quot; in this cell." sqref="D77:H77"/>
    <dataValidation type="date" operator="greaterThan" allowBlank="1" showInputMessage="1" showErrorMessage="1" errorTitle="Invalid end date" error="End date must occur after the start date." promptTitle="Enter Training End Date" prompt="Enter the training END date in format mm/dd/yyyy " sqref="F51:J51">
      <formula1>AL51</formula1>
    </dataValidation>
    <dataValidation type="date" allowBlank="1" showInputMessage="1" showErrorMessage="1" errorTitle="Invalid Date" error="Enter valid future start date for this training. Start of training may not be after 30 Sep 2019." promptTitle="Enter Training Start Date" prompt="Enter START date in format mm/dd/yyyy  _x000a__x000a_Start date must be in the future and may not be after 30 Sep 2019." sqref="F50:J50">
      <formula1>AL51</formula1>
      <formula2>44907</formula2>
    </dataValidation>
    <dataValidation allowBlank="1" showInputMessage="1" showErrorMessage="1" promptTitle="Clear selected credential" prompt="Delete the value in this cell to clear the currently selected credential" sqref="AL39"/>
    <dataValidation allowBlank="1" showInputMessage="1" showErrorMessage="1" promptTitle="MOS" prompt="Please enter your MOS (3 or 4 characters), AOC or WOMOS" sqref="F28:J28"/>
    <dataValidation allowBlank="1" showInputMessage="1" showErrorMessage="1" promptTitle="Unit" prompt="Please enter your unit here, e.g., 94th MP BDE" sqref="F32:O32"/>
    <dataValidation allowBlank="1" showInputMessage="1" showErrorMessage="1" promptTitle="Unit Address" prompt="Please enter the street portion of your Unit's address" sqref="F34:O34"/>
    <dataValidation allowBlank="1" showInputMessage="1" showErrorMessage="1" promptTitle="Unit City" prompt="Please enter the City for your Unit's address." sqref="F35:O35"/>
    <dataValidation allowBlank="1" showInputMessage="1" showErrorMessage="1" promptTitle="Unit ZIP" prompt="Please enter your Unit's ZIP code here." sqref="F37:J37"/>
    <dataValidation allowBlank="1" showInputMessage="1" showErrorMessage="1" promptTitle="Course Title" prompt="Enter the title/name here. " sqref="F48:T48"/>
    <dataValidation allowBlank="1" showInputMessage="1" showErrorMessage="1" promptTitle="Course Number" prompt="For CA request involving course work or boot camp, enter the course number here. Otherwise leave this entry blank." sqref="F49:J49"/>
    <dataValidation allowBlank="1" showInputMessage="1" showErrorMessage="1" promptTitle="Vendor Name" prompt="For CA request involving course work or boot camp, enter the Vendor's Name here. Otherwise leave this entry blank." sqref="F42:O42"/>
    <dataValidation allowBlank="1" showInputMessage="1" showErrorMessage="1" promptTitle="Vendor URL" prompt="For CA request involving course work or boot camp, enter the Vendor's URL (web address) here. Otherwise leave this entry blank." sqref="F43:O43"/>
    <dataValidation allowBlank="1" showInputMessage="1" showErrorMessage="1" promptTitle="Vendor Email" prompt="For CA request involving course work or boot camp, enter the Vendor's email here. Otherwise leave this entry blank." sqref="F44:O44"/>
    <dataValidation allowBlank="1" showInputMessage="1" showErrorMessage="1" promptTitle="Vendor Phone" prompt="For CA request involving course work or boot camp, enter the Vendor's phone number here. Otherwise leave this entry blank." sqref="F45:J45"/>
    <dataValidation allowBlank="1" showInputMessage="1" showErrorMessage="1" promptTitle="Training Address Line 1" prompt="For CA request involving course work or boot camp that is NOT delivered on-line, enter the first line of the training location address here. _x000a__x000a_Otherwise leave this entry blank." sqref="F54:O54"/>
    <dataValidation allowBlank="1" showInputMessage="1" showErrorMessage="1" promptTitle="Training Address Line 2" prompt="For CA request involving course work or boot camp that is NOT delivered on-line, enter the second line of the training location address here. _x000a__x000a_Otherwise leave this entry blank." sqref="F55:O55"/>
    <dataValidation allowBlank="1" showInputMessage="1" showErrorMessage="1" promptTitle="Training City" prompt="For CA request involving course work or boot camp that is NOT delivered on-line, enter the location city here. _x000a__x000a_Otherwise leave this entry blank." sqref="F56:O56"/>
    <dataValidation allowBlank="1" showInputMessage="1" showErrorMessage="1" promptTitle="Training ZIP Code" prompt="For CA request involving course work or boot camp that is NOT delivered on-line, enter the ZIP code here. _x000a__x000a_Otherwise leave this entry blank." sqref="F58:J58"/>
    <dataValidation allowBlank="1" showInputMessage="1" showErrorMessage="1" promptTitle="Training Country" prompt="For CA request involving course work or boot camp that is NOT delivered on-line, enter the country here. _x000a__x000a_Otherwise leave this entry blank." sqref="F59:J59"/>
    <dataValidation type="date" allowBlank="1" showErrorMessage="1" sqref="U77 P82:T82">
      <formula1>43101</formula1>
      <formula2>44197</formula2>
    </dataValidation>
    <dataValidation allowBlank="1" showInputMessage="1" showErrorMessage="1" promptTitle="Optional Comment" prompt="Enter an optional comment here." sqref="F40:T40"/>
    <dataValidation type="date" allowBlank="1" showErrorMessage="1" promptTitle="Enter End Date" prompt="Enter Training End Date in format dd-mmm-yyyy. End Date must be after Start Date and must occur before 30 Sep 2019 (end of LUT)." sqref="V77:AE77 AF78:AI78">
      <formula1>43374</formula1>
      <formula2>43738</formula2>
    </dataValidation>
  </dataValidations>
  <pageMargins left="0.2" right="0.2" top="0.25" bottom="0.25" header="0.05"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2</xdr:col>
                    <xdr:colOff>247650</xdr:colOff>
                    <xdr:row>45</xdr:row>
                    <xdr:rowOff>76200</xdr:rowOff>
                  </from>
                  <to>
                    <xdr:col>3</xdr:col>
                    <xdr:colOff>190500</xdr:colOff>
                    <xdr:row>46</xdr:row>
                    <xdr:rowOff>76200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2</xdr:col>
                    <xdr:colOff>238125</xdr:colOff>
                    <xdr:row>51</xdr:row>
                    <xdr:rowOff>57150</xdr:rowOff>
                  </from>
                  <to>
                    <xdr:col>3</xdr:col>
                    <xdr:colOff>180975</xdr:colOff>
                    <xdr:row>52</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65" yWindow="472" count="6">
        <x14:dataValidation type="list" allowBlank="1" showErrorMessage="1" errorTitle="Invalid State" error="Please use drop-down list to enter state">
          <x14:formula1>
            <xm:f>RefData!$B$40:$B$100</xm:f>
          </x14:formula1>
          <xm:sqref>F20:J20</xm:sqref>
        </x14:dataValidation>
        <x14:dataValidation type="list" allowBlank="1" showInputMessage="1" showErrorMessage="1" errorTitle="Unknown Component" error="Please select your component from the drop-down list" promptTitle="Select Component" prompt="Please select Component from drop-down list">
          <x14:formula1>
            <xm:f>RefData!$L$57:$L$59</xm:f>
          </x14:formula1>
          <xm:sqref>F29:J29</xm:sqref>
        </x14:dataValidation>
        <x14:dataValidation type="list" allowBlank="1" showInputMessage="1" showErrorMessage="1" errorTitle="Unknown rank" error="Please select your rank/grade from the drop-down list" promptTitle="Select Rank" prompt="Please select rank and grade from drop-down lise">
          <x14:formula1>
            <xm:f>RefData!$J$57:$J$85</xm:f>
          </x14:formula1>
          <xm:sqref>F30:J30</xm:sqref>
        </x14:dataValidation>
        <x14:dataValidation type="list" allowBlank="1" showInputMessage="1" promptTitle="Select Installation" prompt="Please select your installation from the drop-down list. If your installation is not listed, select &quot;Other&quot; and enter your installation in the comment box.">
          <x14:formula1>
            <xm:f>RefData!$E$58:$E$61</xm:f>
          </x14:formula1>
          <xm:sqref>F33:O33</xm:sqref>
        </x14:dataValidation>
        <x14:dataValidation type="list" allowBlank="1" showInputMessage="1" showErrorMessage="1" errorTitle="Invalid State" error="Please use drop-down list to enter state" promptTitle="Unit State" prompt="Please select your Unit's state from the drop-down list. APOs are at the bottom of the list. NOTE: For LUT, please follow eligibility guidelines.">
          <x14:formula1>
            <xm:f>RefData!$B$40:$B$100</xm:f>
          </x14:formula1>
          <xm:sqref>F36:J36</xm:sqref>
        </x14:dataValidation>
        <x14:dataValidation type="list" allowBlank="1" showInputMessage="1" showErrorMessage="1" errorTitle="Invalid State" error="Please use drop-down list to enter state" promptTitle="Training State" prompt="For CA request involving course work or boot camp that is NOT delivered on-line, select the training location state from the drop-down list. _x000a__x000a_Otherwise leave this entry blank.">
          <x14:formula1>
            <xm:f>RefData!$B$40:$B$100</xm:f>
          </x14:formula1>
          <xm:sqref>F57:J57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
  <sheetViews>
    <sheetView zoomScale="84" zoomScaleNormal="84" workbookViewId="0">
      <selection activeCell="G10" sqref="G10"/>
    </sheetView>
  </sheetViews>
  <sheetFormatPr defaultRowHeight="15" x14ac:dyDescent="0.25"/>
  <cols>
    <col min="1" max="1" width="7.140625" style="3" customWidth="1"/>
    <col min="2" max="2" width="3" style="3" customWidth="1"/>
    <col min="3" max="3" width="2.28515625" style="3" customWidth="1"/>
    <col min="4" max="4" width="4.42578125" style="3" customWidth="1"/>
    <col min="5" max="5" width="1.28515625" style="3" customWidth="1"/>
    <col min="6" max="6" width="3.28515625" style="51" customWidth="1"/>
    <col min="7" max="7" width="3.85546875" style="3" customWidth="1"/>
    <col min="8" max="8" width="27.42578125" style="3" customWidth="1"/>
    <col min="9" max="9" width="19.85546875" style="3" customWidth="1"/>
    <col min="10" max="10" width="48.140625" style="3" customWidth="1"/>
    <col min="11" max="11" width="16" style="3" customWidth="1"/>
    <col min="12" max="12" width="18" style="3" customWidth="1"/>
    <col min="13" max="13" width="39.42578125" style="3" customWidth="1"/>
    <col min="14" max="14" width="34.5703125" style="3" customWidth="1"/>
    <col min="15" max="15" width="17.28515625" style="3" customWidth="1"/>
    <col min="16" max="16" width="17.42578125" style="3" customWidth="1"/>
    <col min="17" max="18" width="6.5703125" style="3" customWidth="1"/>
    <col min="19" max="19" width="8.28515625" style="3" hidden="1" customWidth="1"/>
    <col min="20" max="20" width="10.5703125" style="69" hidden="1" customWidth="1"/>
    <col min="21" max="21" width="10.28515625" style="69" hidden="1" customWidth="1"/>
    <col min="22" max="25" width="7.28515625" style="69" hidden="1" customWidth="1"/>
    <col min="26" max="29" width="7.28515625" style="69" customWidth="1"/>
    <col min="30" max="36" width="7.28515625" style="159" customWidth="1"/>
    <col min="37" max="16384" width="9.140625" style="3"/>
  </cols>
  <sheetData>
    <row r="1" spans="1:36" ht="18.75" x14ac:dyDescent="0.25">
      <c r="A1" s="3" t="str">
        <f>Main!A1</f>
        <v>XL020</v>
      </c>
      <c r="D1" s="13"/>
      <c r="G1" s="71" t="s">
        <v>48</v>
      </c>
      <c r="H1" s="102"/>
      <c r="I1" s="102"/>
      <c r="J1" s="102"/>
      <c r="K1" s="102"/>
      <c r="L1" s="103" t="s">
        <v>242</v>
      </c>
      <c r="M1" s="102"/>
      <c r="N1" s="102"/>
      <c r="O1" s="104"/>
    </row>
    <row r="2" spans="1:36" x14ac:dyDescent="0.25">
      <c r="A2" s="72"/>
      <c r="B2" s="72"/>
      <c r="C2" s="72"/>
      <c r="D2" s="72"/>
      <c r="E2" s="72"/>
      <c r="F2" s="73"/>
      <c r="G2" s="72"/>
      <c r="H2" s="72"/>
      <c r="I2" s="72"/>
      <c r="J2" s="72"/>
      <c r="K2" s="72"/>
      <c r="L2" s="72"/>
      <c r="M2" s="72"/>
      <c r="N2" s="72"/>
      <c r="O2" s="74" t="s">
        <v>89</v>
      </c>
      <c r="P2" s="72"/>
      <c r="Q2" s="72"/>
      <c r="R2" s="72"/>
    </row>
    <row r="3" spans="1:36" ht="21" customHeight="1" x14ac:dyDescent="0.25">
      <c r="A3" s="72"/>
      <c r="B3" s="72"/>
      <c r="C3" s="72"/>
      <c r="D3" s="72"/>
      <c r="E3" s="72"/>
      <c r="F3" s="73"/>
      <c r="G3" s="160" t="s">
        <v>171</v>
      </c>
      <c r="H3" s="162"/>
      <c r="I3" s="161"/>
      <c r="J3" s="161"/>
      <c r="K3" s="72"/>
      <c r="L3" s="72"/>
      <c r="N3" s="72"/>
      <c r="O3" s="72"/>
      <c r="P3" s="72"/>
      <c r="Q3" s="72"/>
      <c r="R3" s="72"/>
      <c r="V3" s="72" t="b">
        <f>NOT(TRIM(H22)="")</f>
        <v>0</v>
      </c>
    </row>
    <row r="4" spans="1:36" ht="19.5" customHeight="1" x14ac:dyDescent="0.25">
      <c r="A4" s="72"/>
      <c r="B4" s="72"/>
      <c r="C4" s="72"/>
      <c r="D4" s="72"/>
      <c r="E4" s="72"/>
      <c r="F4" s="73"/>
      <c r="G4" s="163" t="s">
        <v>235</v>
      </c>
      <c r="H4" s="75" t="s">
        <v>173</v>
      </c>
      <c r="I4" s="72"/>
      <c r="J4" s="72"/>
      <c r="K4" s="72"/>
      <c r="L4" s="72"/>
      <c r="M4" s="72"/>
      <c r="N4" s="72"/>
      <c r="O4" s="72"/>
      <c r="P4" s="72"/>
      <c r="Q4" s="72"/>
      <c r="R4" s="72"/>
    </row>
    <row r="5" spans="1:36" ht="19.5" customHeight="1" x14ac:dyDescent="0.25">
      <c r="A5" s="72"/>
      <c r="B5" s="72"/>
      <c r="C5" s="72"/>
      <c r="D5" s="72"/>
      <c r="E5" s="72"/>
      <c r="F5" s="73"/>
      <c r="G5" s="163" t="s">
        <v>235</v>
      </c>
      <c r="H5" s="75" t="s">
        <v>174</v>
      </c>
      <c r="I5" s="75"/>
      <c r="J5" s="72"/>
      <c r="K5" s="72"/>
      <c r="L5" s="72"/>
      <c r="N5" s="75"/>
      <c r="O5" s="72"/>
      <c r="P5" s="72"/>
      <c r="Q5" s="72"/>
      <c r="R5" s="72"/>
    </row>
    <row r="6" spans="1:36" ht="19.5" customHeight="1" x14ac:dyDescent="0.25">
      <c r="A6" s="72"/>
      <c r="B6" s="72"/>
      <c r="C6" s="72"/>
      <c r="D6" s="72"/>
      <c r="E6" s="72"/>
      <c r="F6" s="73"/>
      <c r="G6" s="163" t="s">
        <v>235</v>
      </c>
      <c r="H6" s="76" t="s">
        <v>175</v>
      </c>
      <c r="I6" s="75"/>
      <c r="J6" s="72"/>
      <c r="K6" s="72"/>
      <c r="L6" s="72"/>
      <c r="M6" s="72"/>
      <c r="N6" s="75"/>
      <c r="O6" s="72"/>
      <c r="P6" s="72"/>
      <c r="Q6" s="72"/>
      <c r="R6" s="72"/>
    </row>
    <row r="7" spans="1:36" ht="19.5" customHeight="1" x14ac:dyDescent="0.25">
      <c r="A7" s="72"/>
      <c r="B7" s="72"/>
      <c r="C7" s="72"/>
      <c r="D7" s="72"/>
      <c r="E7" s="72"/>
      <c r="F7" s="73"/>
      <c r="G7" s="163" t="s">
        <v>235</v>
      </c>
      <c r="H7" s="75" t="s">
        <v>236</v>
      </c>
      <c r="I7" s="75"/>
      <c r="J7" s="72"/>
      <c r="K7" s="72"/>
      <c r="L7" s="72"/>
      <c r="M7" s="72"/>
      <c r="N7" s="75"/>
      <c r="O7" s="72"/>
      <c r="P7" s="72"/>
      <c r="Q7" s="72"/>
      <c r="R7" s="72"/>
    </row>
    <row r="8" spans="1:36" ht="23.25" customHeight="1" x14ac:dyDescent="0.25">
      <c r="A8" s="168"/>
      <c r="B8" s="169"/>
      <c r="C8" s="170"/>
      <c r="D8" s="169"/>
      <c r="E8" s="169"/>
      <c r="F8" s="169"/>
      <c r="G8" s="169"/>
      <c r="H8" s="169"/>
      <c r="I8" s="169"/>
      <c r="K8" s="72"/>
      <c r="L8" s="108" t="str">
        <f>IF(AND(G10&lt;&gt;"",G11&lt;&gt;""),"Pick one cost option",IF(TRIM(UPPER(G10))&lt;&gt;"","Allowed cost types for preparation requests",IF(TRIM(UPPER(G11))&lt;&gt;"","Allowed cost typs for a cred / cert / license request","Select one request option (yellow box to the left) to see costs available for assistance")))</f>
        <v>Select one request option (yellow box to the left) to see costs available for assistance</v>
      </c>
      <c r="M8" s="72"/>
      <c r="N8" s="75"/>
      <c r="O8" s="72"/>
      <c r="P8" s="72"/>
      <c r="Q8" s="72"/>
      <c r="R8" s="72"/>
    </row>
    <row r="9" spans="1:36" ht="19.5" customHeight="1" x14ac:dyDescent="0.25">
      <c r="A9" s="168"/>
      <c r="B9" s="72"/>
      <c r="C9" s="72"/>
      <c r="D9" s="72"/>
      <c r="E9" s="72"/>
      <c r="F9" s="73"/>
      <c r="G9" s="646" t="s">
        <v>240</v>
      </c>
      <c r="H9" s="646"/>
      <c r="I9" s="646"/>
      <c r="J9" s="646"/>
      <c r="K9" s="72"/>
      <c r="L9" s="107" t="str">
        <f>IF(AND($G$10&lt;&gt;"", $G$11=""),"Application Fee",IF(AND($G$11&lt;&gt;"", $G$10=""),"Credential",""))</f>
        <v/>
      </c>
      <c r="M9" s="107" t="str">
        <f>IF(AND($G$10&lt;&gt;"", $G$11=""),"Training",IF(AND($G$11&lt;&gt;"", $G$10=""),"Books",""))</f>
        <v/>
      </c>
      <c r="O9" s="72"/>
      <c r="P9" s="72"/>
      <c r="Q9" s="72"/>
      <c r="R9" s="72"/>
    </row>
    <row r="10" spans="1:36" ht="19.5" customHeight="1" x14ac:dyDescent="0.25">
      <c r="A10" s="168"/>
      <c r="B10" s="72"/>
      <c r="C10" s="72"/>
      <c r="D10" s="72"/>
      <c r="E10" s="72"/>
      <c r="F10" s="73"/>
      <c r="G10" s="77"/>
      <c r="H10" s="78" t="s">
        <v>176</v>
      </c>
      <c r="I10" s="72"/>
      <c r="J10" s="72"/>
      <c r="K10" s="72"/>
      <c r="L10" s="107" t="str">
        <f>IF(AND($G$10&lt;&gt;"", $G$11=""),"Membership Fee",IF(AND($G$11&lt;&gt;"", $G$10=""),"Application Fee",""))</f>
        <v/>
      </c>
      <c r="M10" s="107" t="str">
        <f>IF(AND($G$10&lt;&gt;"", $G$11=""),"Prep Course",IF(AND($G$11&lt;&gt;"", $G$10=""),"Materials",""))</f>
        <v/>
      </c>
      <c r="N10" s="72"/>
      <c r="O10" s="72"/>
      <c r="P10" s="72"/>
      <c r="Q10" s="72"/>
      <c r="R10" s="72"/>
    </row>
    <row r="11" spans="1:36" ht="19.5" customHeight="1" x14ac:dyDescent="0.25">
      <c r="A11" s="168"/>
      <c r="B11" s="72"/>
      <c r="C11" s="72"/>
      <c r="D11" s="72"/>
      <c r="E11" s="72"/>
      <c r="F11" s="73"/>
      <c r="G11" s="77"/>
      <c r="H11" s="78" t="s">
        <v>177</v>
      </c>
      <c r="I11" s="72"/>
      <c r="J11" s="72"/>
      <c r="K11" s="72"/>
      <c r="L11" s="107" t="str">
        <f>IF(AND($G$10&lt;&gt;"", $G$11=""),"Books",IF(AND($G$11&lt;&gt;"", $G$10=""),"Membership Fee",""))</f>
        <v/>
      </c>
      <c r="M11" s="72" t="str">
        <f>IF(AND($G$10&lt;&gt;"", $G$11=""),"Boot Camp","")</f>
        <v/>
      </c>
      <c r="N11" s="72"/>
      <c r="O11" s="72"/>
      <c r="P11" s="72"/>
      <c r="Q11" s="72"/>
      <c r="R11" s="72"/>
    </row>
    <row r="12" spans="1:36" ht="33.75" customHeight="1" x14ac:dyDescent="0.25">
      <c r="A12" s="72"/>
      <c r="B12" s="75"/>
      <c r="C12" s="72"/>
      <c r="D12" s="72"/>
      <c r="E12" s="72"/>
      <c r="F12" s="73"/>
      <c r="G12" s="171" t="s">
        <v>222</v>
      </c>
      <c r="H12" s="172" t="s">
        <v>228</v>
      </c>
      <c r="I12" s="72"/>
      <c r="J12" s="72"/>
      <c r="K12" s="72"/>
      <c r="L12" s="107" t="str">
        <f>IF(AND($G$10&lt;&gt;"", $G$11=""),"Materials","")</f>
        <v/>
      </c>
      <c r="M12" s="72"/>
      <c r="N12" s="72"/>
      <c r="O12" s="72"/>
      <c r="P12" s="72"/>
      <c r="Q12" s="72"/>
      <c r="R12" s="72"/>
    </row>
    <row r="13" spans="1:36" ht="15" customHeight="1" x14ac:dyDescent="0.25">
      <c r="A13" s="139"/>
      <c r="B13" s="139"/>
      <c r="C13" s="139"/>
      <c r="D13" s="139"/>
      <c r="E13" s="139"/>
      <c r="F13" s="140"/>
      <c r="G13" s="139"/>
      <c r="H13" s="141"/>
      <c r="I13" s="139"/>
      <c r="J13" s="139"/>
      <c r="K13" s="139"/>
      <c r="L13" s="139"/>
      <c r="M13" s="139"/>
      <c r="N13" s="139"/>
      <c r="O13" s="139"/>
      <c r="P13" s="139"/>
      <c r="Q13" s="139"/>
      <c r="R13" s="139"/>
    </row>
    <row r="14" spans="1:36" ht="12.75" customHeight="1" x14ac:dyDescent="0.25">
      <c r="A14" s="139"/>
      <c r="B14" s="139"/>
      <c r="C14" s="139"/>
      <c r="D14" s="139"/>
      <c r="E14" s="139"/>
      <c r="F14" s="140"/>
      <c r="G14" s="139"/>
      <c r="H14" s="139">
        <v>1</v>
      </c>
      <c r="I14" s="139">
        <v>2</v>
      </c>
      <c r="J14" s="139">
        <v>3</v>
      </c>
      <c r="K14" s="139">
        <v>4</v>
      </c>
      <c r="L14" s="139">
        <v>5</v>
      </c>
      <c r="M14" s="139">
        <v>6</v>
      </c>
      <c r="N14" s="139">
        <v>7</v>
      </c>
      <c r="O14" s="139">
        <v>8</v>
      </c>
      <c r="P14" s="139">
        <v>9</v>
      </c>
      <c r="Q14" s="139"/>
      <c r="R14" s="139"/>
      <c r="T14" s="13">
        <v>11</v>
      </c>
      <c r="U14" s="13"/>
      <c r="V14" s="13" t="s">
        <v>170</v>
      </c>
      <c r="W14" s="13"/>
      <c r="X14" s="13"/>
      <c r="Y14" s="13"/>
      <c r="Z14" s="13"/>
      <c r="AA14" s="13"/>
      <c r="AB14" s="13"/>
      <c r="AC14" s="13"/>
      <c r="AD14" s="13"/>
      <c r="AE14" s="13"/>
      <c r="AF14" s="13"/>
      <c r="AG14" s="13"/>
      <c r="AH14" s="13"/>
      <c r="AI14" s="13"/>
      <c r="AJ14" s="13"/>
    </row>
    <row r="15" spans="1:36" ht="15" customHeight="1" x14ac:dyDescent="0.25">
      <c r="A15" s="139"/>
      <c r="B15" s="139"/>
      <c r="C15" s="139"/>
      <c r="D15" s="139"/>
      <c r="E15" s="139"/>
      <c r="F15" s="140"/>
      <c r="G15" s="139"/>
      <c r="H15" s="142" t="s">
        <v>94</v>
      </c>
      <c r="I15" s="139"/>
      <c r="J15" s="139"/>
      <c r="K15" s="139"/>
      <c r="L15" s="139"/>
      <c r="M15" s="139"/>
      <c r="N15" s="139"/>
      <c r="O15" s="139"/>
      <c r="P15" s="139"/>
      <c r="Q15" s="139"/>
      <c r="R15" s="139"/>
    </row>
    <row r="16" spans="1:36" ht="17.25" customHeight="1" x14ac:dyDescent="0.25">
      <c r="A16" s="139"/>
      <c r="B16" s="139"/>
      <c r="C16" s="139"/>
      <c r="D16" s="139"/>
      <c r="E16" s="139"/>
      <c r="F16" s="140"/>
      <c r="G16" s="139"/>
      <c r="H16" s="141"/>
      <c r="I16" s="139"/>
      <c r="J16" s="139"/>
      <c r="K16" s="139"/>
      <c r="L16" s="139"/>
      <c r="M16" s="139"/>
      <c r="N16" s="139"/>
      <c r="O16" s="139"/>
      <c r="P16" s="139"/>
      <c r="Q16" s="139"/>
      <c r="R16" s="139"/>
    </row>
    <row r="17" spans="1:22" ht="16.5" customHeight="1" x14ac:dyDescent="0.25">
      <c r="A17" s="647" t="s">
        <v>130</v>
      </c>
      <c r="B17" s="647"/>
      <c r="C17" s="647"/>
      <c r="D17" s="647"/>
      <c r="E17" s="139"/>
      <c r="F17" s="152" t="b">
        <f>AND(F22,F25,F28,F31,F34,F37,F40,F43,F46,F49,F52,F55,F58,F61)</f>
        <v>1</v>
      </c>
      <c r="G17" s="139"/>
      <c r="H17" s="658" t="s">
        <v>172</v>
      </c>
      <c r="I17" s="658"/>
      <c r="J17" s="658"/>
      <c r="K17" s="658"/>
      <c r="L17" s="658"/>
      <c r="M17" s="658"/>
      <c r="N17" s="139"/>
      <c r="O17" s="139"/>
      <c r="P17" s="139"/>
      <c r="Q17" s="139"/>
      <c r="R17" s="139"/>
      <c r="V17" s="109" t="b">
        <f>IF(H22="Credential",OR(H25&lt;&gt;"",H28&lt;&gt;"",H31&lt;&gt;"",H31&lt;&gt;"",H31&lt;&gt;"",H34&lt;&gt;"",H37&lt;&gt;"",H40&lt;&gt;"",H43&lt;&gt;"",H46&lt;&gt;"",H49&lt;&gt;"",H52&lt;&gt;"",H55&lt;&gt;"",H58&lt;&gt;"",H61&lt;&gt;""),FALSE)</f>
        <v>0</v>
      </c>
    </row>
    <row r="18" spans="1:22" ht="18" customHeight="1" x14ac:dyDescent="0.25">
      <c r="A18" s="647"/>
      <c r="B18" s="647"/>
      <c r="C18" s="647"/>
      <c r="D18" s="647"/>
      <c r="E18" s="139"/>
      <c r="F18" s="153" t="b">
        <f>NOT(TRIM(H17)="")</f>
        <v>1</v>
      </c>
      <c r="G18" s="139"/>
      <c r="H18" s="151" t="str">
        <f>IF(F17,"","One or more requested items are not allowed for the selected type of Credentialing Assistance.")</f>
        <v/>
      </c>
      <c r="I18" s="139"/>
      <c r="J18" s="139"/>
      <c r="K18" s="139"/>
      <c r="L18" s="139"/>
      <c r="M18" s="139"/>
      <c r="N18" s="139"/>
      <c r="O18" s="139"/>
      <c r="P18" s="139"/>
      <c r="Q18" s="139"/>
      <c r="R18" s="139"/>
    </row>
    <row r="19" spans="1:22" ht="18" customHeight="1" x14ac:dyDescent="0.25">
      <c r="A19" s="647"/>
      <c r="B19" s="647"/>
      <c r="C19" s="647"/>
      <c r="D19" s="647"/>
      <c r="E19" s="139"/>
      <c r="F19" s="152"/>
      <c r="G19" s="139"/>
      <c r="H19" s="141"/>
      <c r="I19" s="139"/>
      <c r="J19" s="139"/>
      <c r="K19" s="139"/>
      <c r="L19" s="139"/>
      <c r="M19" s="139"/>
      <c r="N19" s="139"/>
      <c r="O19" s="139"/>
      <c r="P19" s="139"/>
      <c r="Q19" s="139"/>
      <c r="R19" s="139"/>
      <c r="S19" s="69" t="s">
        <v>151</v>
      </c>
      <c r="T19" s="69" t="e">
        <v>#N/A</v>
      </c>
      <c r="U19" s="69">
        <v>0</v>
      </c>
      <c r="V19" s="69" t="s">
        <v>150</v>
      </c>
    </row>
    <row r="20" spans="1:22" ht="18" customHeight="1" x14ac:dyDescent="0.25">
      <c r="A20" s="647"/>
      <c r="B20" s="647"/>
      <c r="C20" s="647"/>
      <c r="D20" s="647"/>
      <c r="E20" s="139"/>
      <c r="F20" s="152"/>
      <c r="G20" s="139"/>
      <c r="H20" s="139"/>
      <c r="I20" s="139"/>
      <c r="J20" s="143" t="str">
        <f>IF(LEN(J22)&gt;253,$V$14,"")</f>
        <v/>
      </c>
      <c r="K20" s="139"/>
      <c r="L20" s="139"/>
      <c r="M20" s="143" t="str">
        <f>IF(LEN(M22)&gt;253,$V$14,"")</f>
        <v/>
      </c>
      <c r="N20" s="143" t="str">
        <f>IF(LEN(N22)&gt;253,$V$14,"")</f>
        <v/>
      </c>
      <c r="O20" s="139"/>
      <c r="P20" s="139"/>
      <c r="Q20" s="139"/>
      <c r="R20" s="139"/>
    </row>
    <row r="21" spans="1:22" ht="18" customHeight="1" x14ac:dyDescent="0.25">
      <c r="A21" s="156"/>
      <c r="B21" s="157"/>
      <c r="C21" s="157"/>
      <c r="D21" s="158" t="s">
        <v>95</v>
      </c>
      <c r="E21" s="139"/>
      <c r="F21" s="153" t="b">
        <f>NOT(TRIM(H22)="")</f>
        <v>0</v>
      </c>
      <c r="G21" s="139"/>
      <c r="H21" s="105" t="str">
        <f>IF( H22&lt;&gt;"", "Type of cost","Pick cost type from drop-down list below")</f>
        <v>Pick cost type from drop-down list below</v>
      </c>
      <c r="I21" s="145" t="str">
        <f>IF($H22&lt;&gt;"",IF(ISNA(VLOOKUP($H22,RefData!$J$6:$V$14,I$14,0)), " ",VLOOKUP($H22,RefData!$J$6:$V$14,I$14,0)),"")</f>
        <v/>
      </c>
      <c r="J21" s="145" t="str">
        <f>IF($H22&lt;&gt;"",IF(ISNA(VLOOKUP($H22,RefData!$J$6:$V$14,J$14,0)), " ",VLOOKUP($H22,RefData!$J$6:$V$14,J$14,0)),"")</f>
        <v/>
      </c>
      <c r="K21" s="145" t="str">
        <f>IF($H22&lt;&gt;"",IF(ISNA(VLOOKUP($H22,RefData!$J$6:$V$14,K$14,0)), " ",VLOOKUP($H22,RefData!$J$6:$V$14,K$14,0)),"")</f>
        <v/>
      </c>
      <c r="L21" s="145" t="str">
        <f>IF($H22&lt;&gt;"",IF(ISNA(VLOOKUP($H22,RefData!$J$6:$V$14,L$14,0)), " ",VLOOKUP($H22,RefData!$J$6:$V$14,L$14,0)),"")</f>
        <v/>
      </c>
      <c r="M21" s="145" t="str">
        <f>IF($H22&lt;&gt;"",IF(ISNA(VLOOKUP($H22,RefData!$J$6:$V$14,M$14,0)), " ",VLOOKUP($H22,RefData!$J$6:$V$14,M$14,0)),"")</f>
        <v/>
      </c>
      <c r="N21" s="145" t="str">
        <f>IF($H22&lt;&gt;"",IF(ISNA(VLOOKUP($H22,RefData!$J$6:$V$14,N$14,0)), " ",VLOOKUP($H22,RefData!$J$6:$V$14,N$14,0)),"")</f>
        <v/>
      </c>
      <c r="O21" s="145" t="str">
        <f>IF($H22&lt;&gt;"",IF(ISNA(VLOOKUP($H22,RefData!$J$6:$V$14,O$14,0)), " ",VLOOKUP($H22,RefData!$J$6:$V$14,O$14,0)),"")</f>
        <v/>
      </c>
      <c r="P21" s="145" t="str">
        <f>IF($H22&lt;&gt;"",IF(ISNA(VLOOKUP($H22,RefData!$J$6:$V$14,P$14,0)), " ",VLOOKUP($H22,RefData!$J$6:$V$14,P$14,0)),"")</f>
        <v/>
      </c>
      <c r="Q21" s="139"/>
      <c r="R21" s="139"/>
    </row>
    <row r="22" spans="1:22" ht="18" customHeight="1" x14ac:dyDescent="0.25">
      <c r="A22" s="144" t="str">
        <f>V22</f>
        <v/>
      </c>
      <c r="B22" s="139"/>
      <c r="C22" s="139"/>
      <c r="D22" s="167"/>
      <c r="E22" s="139"/>
      <c r="F22" s="154" t="b">
        <f>IF(ISERR(FIND(H22,RefData!$J$15)),FALSE,TRUE)</f>
        <v>1</v>
      </c>
      <c r="G22" s="146"/>
      <c r="H22" s="164"/>
      <c r="I22" s="165"/>
      <c r="J22" s="165"/>
      <c r="K22" s="166"/>
      <c r="L22" s="165"/>
      <c r="M22" s="165"/>
      <c r="N22" s="165"/>
      <c r="O22" s="165"/>
      <c r="P22" s="165"/>
      <c r="Q22" s="145"/>
      <c r="R22" s="145"/>
      <c r="T22" s="69">
        <v>7</v>
      </c>
      <c r="U22" s="69">
        <f>IF(K22&gt;0,1,0)</f>
        <v>0</v>
      </c>
      <c r="V22" s="69" t="str">
        <f>IF(H22&lt;&gt;"",1,"")</f>
        <v/>
      </c>
    </row>
    <row r="23" spans="1:22" ht="18" customHeight="1" x14ac:dyDescent="0.25">
      <c r="A23" s="144"/>
      <c r="B23" s="139"/>
      <c r="C23" s="139"/>
      <c r="D23" s="139"/>
      <c r="E23" s="139"/>
      <c r="F23" s="155"/>
      <c r="G23" s="139"/>
      <c r="H23" s="106"/>
      <c r="I23" s="139"/>
      <c r="J23" s="143" t="str">
        <f>IF(LEN(J25)&gt;253,$V$14,"")</f>
        <v/>
      </c>
      <c r="K23" s="139"/>
      <c r="L23" s="139"/>
      <c r="M23" s="143" t="str">
        <f>IF(LEN(M25)&gt;253,$V$14,"")</f>
        <v/>
      </c>
      <c r="N23" s="143" t="str">
        <f>IF(LEN(N25)&gt;253,$V$14,"")</f>
        <v/>
      </c>
      <c r="O23" s="139"/>
      <c r="P23" s="139"/>
      <c r="Q23" s="139"/>
      <c r="R23" s="139"/>
    </row>
    <row r="24" spans="1:22" ht="18" customHeight="1" x14ac:dyDescent="0.25">
      <c r="A24" s="144"/>
      <c r="B24" s="139"/>
      <c r="C24" s="139"/>
      <c r="D24" s="139"/>
      <c r="E24" s="139"/>
      <c r="F24" s="153" t="b">
        <f>NOT(TRIM(H25)="")</f>
        <v>0</v>
      </c>
      <c r="G24" s="139"/>
      <c r="H24" s="105" t="str">
        <f>IF(H22="", "",    IF(H25="","Pick cost type from drop-down","Type of Cost"))</f>
        <v/>
      </c>
      <c r="I24" s="145" t="str">
        <f>IF($H25&lt;&gt;"",IF(ISNA(VLOOKUP($H25,RefData!$J$6:$V$14,I$14,0)), " ",VLOOKUP($H25,RefData!$J$6:$V$14,I$14,0)),"")</f>
        <v/>
      </c>
      <c r="J24" s="145" t="str">
        <f>IF($H25&lt;&gt;"",IF(ISNA(VLOOKUP($H25,RefData!$J$6:$V$14,J$14,0)), " ",VLOOKUP($H25,RefData!$J$6:$V$14,J$14,0)),"")</f>
        <v/>
      </c>
      <c r="K24" s="145" t="str">
        <f>IF($H25&lt;&gt;"",IF(ISNA(VLOOKUP($H25,RefData!$J$6:$V$14,K$14,0)), " ",VLOOKUP($H25,RefData!$J$6:$V$14,K$14,0)),"")</f>
        <v/>
      </c>
      <c r="L24" s="145" t="str">
        <f>IF($H25&lt;&gt;"",IF(ISNA(VLOOKUP($H25,RefData!$J$6:$V$14,L$14,0)), " ",VLOOKUP($H25,RefData!$J$6:$V$14,L$14,0)),"")</f>
        <v/>
      </c>
      <c r="M24" s="145" t="str">
        <f>IF($H25&lt;&gt;"",IF(ISNA(VLOOKUP($H25,RefData!$J$6:$V$14,M$14,0)), " ",VLOOKUP($H25,RefData!$J$6:$V$14,M$14,0)),"")</f>
        <v/>
      </c>
      <c r="N24" s="145" t="str">
        <f>IF($H25&lt;&gt;"",IF(ISNA(VLOOKUP($H25,RefData!$J$6:$V$14,N$14,0)), " ",VLOOKUP($H25,RefData!$J$6:$V$14,N$14,0)),"")</f>
        <v/>
      </c>
      <c r="O24" s="145" t="str">
        <f>IF($H25&lt;&gt;"",IF(ISNA(VLOOKUP($H25,RefData!$J$6:$V$14,O$14,0)), " ",VLOOKUP($H25,RefData!$J$6:$V$14,O$14,0)),"")</f>
        <v/>
      </c>
      <c r="P24" s="145" t="str">
        <f>IF($H25&lt;&gt;"",IF(ISNA(VLOOKUP($H25,RefData!$J$6:$V$14,P$14,0)), " ",VLOOKUP($H25,RefData!$J$6:$V$14,P$14,0)),"")</f>
        <v/>
      </c>
      <c r="Q24" s="139"/>
      <c r="R24" s="139"/>
    </row>
    <row r="25" spans="1:22" ht="18" customHeight="1" x14ac:dyDescent="0.25">
      <c r="A25" s="144" t="str">
        <f>V25</f>
        <v/>
      </c>
      <c r="B25" s="139"/>
      <c r="C25" s="139"/>
      <c r="D25" s="167"/>
      <c r="E25" s="139"/>
      <c r="F25" s="154" t="b">
        <f>IF(ISERR(FIND(H25,RefData!$J$15)),FALSE,TRUE)</f>
        <v>1</v>
      </c>
      <c r="G25" s="139"/>
      <c r="H25" s="164"/>
      <c r="I25" s="165"/>
      <c r="J25" s="165"/>
      <c r="K25" s="166"/>
      <c r="L25" s="165"/>
      <c r="M25" s="165"/>
      <c r="N25" s="165"/>
      <c r="O25" s="165"/>
      <c r="P25" s="165"/>
      <c r="Q25" s="145"/>
      <c r="R25" s="145"/>
      <c r="T25" s="69">
        <v>7</v>
      </c>
      <c r="U25" s="69">
        <f>IF(K25&gt;0,1,0)</f>
        <v>0</v>
      </c>
      <c r="V25" s="69" t="str">
        <f>IF(H25&lt;&gt;"",V22+1,"")</f>
        <v/>
      </c>
    </row>
    <row r="26" spans="1:22" ht="18" customHeight="1" x14ac:dyDescent="0.25">
      <c r="A26" s="144"/>
      <c r="B26" s="139"/>
      <c r="C26" s="139"/>
      <c r="D26" s="139"/>
      <c r="E26" s="139"/>
      <c r="F26" s="155"/>
      <c r="G26" s="139"/>
      <c r="H26" s="106"/>
      <c r="I26" s="139"/>
      <c r="J26" s="143" t="str">
        <f>IF(LEN(J28)&gt;253,$V$14,"")</f>
        <v/>
      </c>
      <c r="K26" s="139"/>
      <c r="L26" s="139"/>
      <c r="M26" s="143" t="str">
        <f>IF(LEN(M28)&gt;253,$V$14,"")</f>
        <v/>
      </c>
      <c r="N26" s="143" t="str">
        <f>IF(LEN(N28)&gt;253,$V$14,"")</f>
        <v/>
      </c>
      <c r="O26" s="139"/>
      <c r="P26" s="139"/>
      <c r="Q26" s="139"/>
      <c r="R26" s="139"/>
    </row>
    <row r="27" spans="1:22" ht="18" customHeight="1" x14ac:dyDescent="0.25">
      <c r="A27" s="144"/>
      <c r="B27" s="139"/>
      <c r="C27" s="139"/>
      <c r="D27" s="139"/>
      <c r="E27" s="139"/>
      <c r="F27" s="153" t="b">
        <f>NOT(TRIM(H28)="")</f>
        <v>0</v>
      </c>
      <c r="G27" s="139"/>
      <c r="H27" s="105" t="str">
        <f>IF(H25="", "",    IF(H28="","Pick cost type from drop-down","Type of Cost"))</f>
        <v/>
      </c>
      <c r="I27" s="145" t="str">
        <f>IF($H28&lt;&gt;"",IF(ISNA(VLOOKUP($H28,RefData!$J$6:$V$14,I$14,0)), " ",VLOOKUP($H28,RefData!$J$6:$V$14,I$14,0)),"")</f>
        <v/>
      </c>
      <c r="J27" s="145" t="str">
        <f>IF($H28&lt;&gt;"",IF(ISNA(VLOOKUP($H28,RefData!$J$6:$V$14,J$14,0)), " ",VLOOKUP($H28,RefData!$J$6:$V$14,J$14,0)),"")</f>
        <v/>
      </c>
      <c r="K27" s="145" t="str">
        <f>IF($H28&lt;&gt;"",IF(ISNA(VLOOKUP($H28,RefData!$J$6:$V$14,K$14,0)), " ",VLOOKUP($H28,RefData!$J$6:$V$14,K$14,0)),"")</f>
        <v/>
      </c>
      <c r="L27" s="145" t="str">
        <f>IF($H28&lt;&gt;"",IF(ISNA(VLOOKUP($H28,RefData!$J$6:$V$14,L$14,0)), " ",VLOOKUP($H28,RefData!$J$6:$V$14,L$14,0)),"")</f>
        <v/>
      </c>
      <c r="M27" s="145" t="str">
        <f>IF($H28&lt;&gt;"",IF(ISNA(VLOOKUP($H28,RefData!$J$6:$V$14,M$14,0)), " ",VLOOKUP($H28,RefData!$J$6:$V$14,M$14,0)),"")</f>
        <v/>
      </c>
      <c r="N27" s="145" t="str">
        <f>IF($H28&lt;&gt;"",IF(ISNA(VLOOKUP($H28,RefData!$J$6:$V$14,N$14,0)), " ",VLOOKUP($H28,RefData!$J$6:$V$14,N$14,0)),"")</f>
        <v/>
      </c>
      <c r="O27" s="145" t="str">
        <f>IF($H28&lt;&gt;"",IF(ISNA(VLOOKUP($H28,RefData!$J$6:$V$14,O$14,0)), " ",VLOOKUP($H28,RefData!$J$6:$V$14,O$14,0)),"")</f>
        <v/>
      </c>
      <c r="P27" s="145" t="str">
        <f>IF($H28&lt;&gt;"",IF(ISNA(VLOOKUP($H28,RefData!$J$6:$V$14,P$14,0)), " ",VLOOKUP($H28,RefData!$J$6:$V$14,P$14,0)),"")</f>
        <v/>
      </c>
      <c r="Q27" s="139"/>
      <c r="R27" s="139"/>
    </row>
    <row r="28" spans="1:22" ht="18" customHeight="1" x14ac:dyDescent="0.25">
      <c r="A28" s="144" t="str">
        <f>V28</f>
        <v/>
      </c>
      <c r="B28" s="139"/>
      <c r="C28" s="139"/>
      <c r="D28" s="167"/>
      <c r="E28" s="139"/>
      <c r="F28" s="154" t="b">
        <f>IF(ISERR(FIND(H28,RefData!$J$15)),FALSE,TRUE)</f>
        <v>1</v>
      </c>
      <c r="G28" s="139"/>
      <c r="H28" s="164"/>
      <c r="I28" s="165"/>
      <c r="J28" s="165"/>
      <c r="K28" s="166"/>
      <c r="L28" s="165"/>
      <c r="M28" s="165"/>
      <c r="N28" s="165"/>
      <c r="O28" s="165"/>
      <c r="P28" s="165"/>
      <c r="Q28" s="145"/>
      <c r="R28" s="145"/>
      <c r="T28" s="69">
        <v>0</v>
      </c>
      <c r="U28" s="69">
        <f>IF(K28&gt;0,1,0)</f>
        <v>0</v>
      </c>
      <c r="V28" s="69" t="str">
        <f>IF(H28&lt;&gt;"",V25+1,"")</f>
        <v/>
      </c>
    </row>
    <row r="29" spans="1:22" ht="18" customHeight="1" x14ac:dyDescent="0.25">
      <c r="A29" s="144"/>
      <c r="B29" s="139"/>
      <c r="C29" s="139"/>
      <c r="D29" s="139"/>
      <c r="E29" s="139"/>
      <c r="F29" s="155"/>
      <c r="G29" s="139"/>
      <c r="H29" s="106"/>
      <c r="I29" s="139"/>
      <c r="J29" s="143" t="str">
        <f>IF(LEN(J31)&gt;253,$V$14,"")</f>
        <v/>
      </c>
      <c r="K29" s="139"/>
      <c r="L29" s="139"/>
      <c r="M29" s="143" t="str">
        <f>IF(LEN(M31)&gt;253,$V$14,"")</f>
        <v/>
      </c>
      <c r="N29" s="143" t="str">
        <f>IF(LEN(N31)&gt;253,$V$14,"")</f>
        <v/>
      </c>
      <c r="O29" s="139"/>
      <c r="P29" s="139"/>
      <c r="Q29" s="139"/>
      <c r="R29" s="139"/>
    </row>
    <row r="30" spans="1:22" ht="18" customHeight="1" x14ac:dyDescent="0.25">
      <c r="A30" s="144"/>
      <c r="B30" s="139"/>
      <c r="C30" s="139"/>
      <c r="D30" s="139"/>
      <c r="E30" s="139"/>
      <c r="F30" s="153" t="b">
        <f>NOT(TRIM(H31)="")</f>
        <v>0</v>
      </c>
      <c r="G30" s="139"/>
      <c r="H30" s="105" t="str">
        <f>IF(H28="", "",    IF(H31="","Pick cost type from drop-down","Type of Cost"))</f>
        <v/>
      </c>
      <c r="I30" s="145" t="str">
        <f>IF($H31&lt;&gt;"",IF(ISNA(VLOOKUP($H31,RefData!$J$6:$V$14,I$14,0)), " ",VLOOKUP($H31,RefData!$J$6:$V$14,I$14,0)),"")</f>
        <v/>
      </c>
      <c r="J30" s="145" t="str">
        <f>IF($H31&lt;&gt;"",IF(ISNA(VLOOKUP($H31,RefData!$J$6:$V$14,J$14,0)), " ",VLOOKUP($H31,RefData!$J$6:$V$14,J$14,0)),"")</f>
        <v/>
      </c>
      <c r="K30" s="145" t="str">
        <f>IF($H31&lt;&gt;"",IF(ISNA(VLOOKUP($H31,RefData!$J$6:$V$14,K$14,0)), " ",VLOOKUP($H31,RefData!$J$6:$V$14,K$14,0)),"")</f>
        <v/>
      </c>
      <c r="L30" s="145" t="str">
        <f>IF($H31&lt;&gt;"",IF(ISNA(VLOOKUP($H31,RefData!$J$6:$V$14,L$14,0)), " ",VLOOKUP($H31,RefData!$J$6:$V$14,L$14,0)),"")</f>
        <v/>
      </c>
      <c r="M30" s="145" t="str">
        <f>IF($H31&lt;&gt;"",IF(ISNA(VLOOKUP($H31,RefData!$J$6:$V$14,M$14,0)), " ",VLOOKUP($H31,RefData!$J$6:$V$14,M$14,0)),"")</f>
        <v/>
      </c>
      <c r="N30" s="145" t="str">
        <f>IF($H31&lt;&gt;"",IF(ISNA(VLOOKUP($H31,RefData!$J$6:$V$14,N$14,0)), " ",VLOOKUP($H31,RefData!$J$6:$V$14,N$14,0)),"")</f>
        <v/>
      </c>
      <c r="O30" s="145" t="str">
        <f>IF($H31&lt;&gt;"",IF(ISNA(VLOOKUP($H31,RefData!$J$6:$V$14,O$14,0)), " ",VLOOKUP($H31,RefData!$J$6:$V$14,O$14,0)),"")</f>
        <v/>
      </c>
      <c r="P30" s="145" t="str">
        <f>IF($H31&lt;&gt;"",IF(ISNA(VLOOKUP($H31,RefData!$J$6:$V$14,P$14,0)), " ",VLOOKUP($H31,RefData!$J$6:$V$14,P$14,0)),"")</f>
        <v/>
      </c>
      <c r="Q30" s="139"/>
      <c r="R30" s="139"/>
    </row>
    <row r="31" spans="1:22" ht="18" customHeight="1" x14ac:dyDescent="0.25">
      <c r="A31" s="144" t="str">
        <f>V31</f>
        <v/>
      </c>
      <c r="B31" s="139"/>
      <c r="C31" s="139"/>
      <c r="D31" s="167"/>
      <c r="E31" s="139"/>
      <c r="F31" s="154" t="b">
        <f>IF(ISERR(FIND(H31,RefData!$J$15)),FALSE,TRUE)</f>
        <v>1</v>
      </c>
      <c r="G31" s="139"/>
      <c r="H31" s="164"/>
      <c r="I31" s="165"/>
      <c r="J31" s="165"/>
      <c r="K31" s="166"/>
      <c r="L31" s="165"/>
      <c r="M31" s="165"/>
      <c r="N31" s="165"/>
      <c r="O31" s="165"/>
      <c r="P31" s="165"/>
      <c r="Q31" s="145"/>
      <c r="R31" s="145"/>
      <c r="T31" s="69">
        <v>0</v>
      </c>
      <c r="U31" s="69">
        <f>IF(K31&gt;0,1,0)</f>
        <v>0</v>
      </c>
      <c r="V31" s="69" t="str">
        <f>IF(H31&lt;&gt;"",V28+1,"")</f>
        <v/>
      </c>
    </row>
    <row r="32" spans="1:22" ht="18" customHeight="1" x14ac:dyDescent="0.25">
      <c r="A32" s="144"/>
      <c r="B32" s="139"/>
      <c r="C32" s="139"/>
      <c r="D32" s="139"/>
      <c r="E32" s="139"/>
      <c r="F32" s="155"/>
      <c r="G32" s="139"/>
      <c r="H32" s="106"/>
      <c r="I32" s="139"/>
      <c r="J32" s="143" t="str">
        <f>IF(LEN(J34)&gt;253,$V$14,"")</f>
        <v/>
      </c>
      <c r="K32" s="139"/>
      <c r="L32" s="139"/>
      <c r="M32" s="143" t="str">
        <f>IF(LEN(M34)&gt;253,$V$14,"")</f>
        <v/>
      </c>
      <c r="N32" s="143" t="str">
        <f>IF(LEN(N34)&gt;253,$V$14,"")</f>
        <v/>
      </c>
      <c r="O32" s="139"/>
      <c r="P32" s="139"/>
      <c r="Q32" s="139"/>
      <c r="R32" s="139"/>
    </row>
    <row r="33" spans="1:22" ht="18" customHeight="1" x14ac:dyDescent="0.25">
      <c r="A33" s="144"/>
      <c r="B33" s="139"/>
      <c r="C33" s="139"/>
      <c r="D33" s="139"/>
      <c r="E33" s="139"/>
      <c r="F33" s="153" t="b">
        <f>NOT(TRIM(H34)="")</f>
        <v>0</v>
      </c>
      <c r="G33" s="139"/>
      <c r="H33" s="105" t="str">
        <f>IF(H31="", "",    IF(H34="","Pick cost type from drop-down","Type of Cost"))</f>
        <v/>
      </c>
      <c r="I33" s="145" t="str">
        <f>IF($H34&lt;&gt;"",IF(ISNA(VLOOKUP($H34,RefData!$J$6:$V$14,I$14,0)), " ",VLOOKUP($H34,RefData!$J$6:$V$14,I$14,0)),"")</f>
        <v/>
      </c>
      <c r="J33" s="145" t="str">
        <f>IF($H34&lt;&gt;"",IF(ISNA(VLOOKUP($H34,RefData!$J$6:$V$14,J$14,0)), " ",VLOOKUP($H34,RefData!$J$6:$V$14,J$14,0)),"")</f>
        <v/>
      </c>
      <c r="K33" s="145" t="str">
        <f>IF($H34&lt;&gt;"",IF(ISNA(VLOOKUP($H34,RefData!$J$6:$V$14,K$14,0)), " ",VLOOKUP($H34,RefData!$J$6:$V$14,K$14,0)),"")</f>
        <v/>
      </c>
      <c r="L33" s="145" t="str">
        <f>IF($H34&lt;&gt;"",IF(ISNA(VLOOKUP($H34,RefData!$J$6:$V$14,L$14,0)), " ",VLOOKUP($H34,RefData!$J$6:$V$14,L$14,0)),"")</f>
        <v/>
      </c>
      <c r="M33" s="145" t="str">
        <f>IF($H34&lt;&gt;"",IF(ISNA(VLOOKUP($H34,RefData!$J$6:$V$14,M$14,0)), " ",VLOOKUP($H34,RefData!$J$6:$V$14,M$14,0)),"")</f>
        <v/>
      </c>
      <c r="N33" s="145" t="str">
        <f>IF($H34&lt;&gt;"",IF(ISNA(VLOOKUP($H34,RefData!$J$6:$V$14,N$14,0)), " ",VLOOKUP($H34,RefData!$J$6:$V$14,N$14,0)),"")</f>
        <v/>
      </c>
      <c r="O33" s="145" t="str">
        <f>IF($H34&lt;&gt;"",IF(ISNA(VLOOKUP($H34,RefData!$J$6:$V$14,O$14,0)), " ",VLOOKUP($H34,RefData!$J$6:$V$14,O$14,0)),"")</f>
        <v/>
      </c>
      <c r="P33" s="145" t="str">
        <f>IF($H34&lt;&gt;"",IF(ISNA(VLOOKUP($H34,RefData!$J$6:$V$14,P$14,0)), " ",VLOOKUP($H34,RefData!$J$6:$V$14,P$14,0)),"")</f>
        <v/>
      </c>
      <c r="Q33" s="139"/>
      <c r="R33" s="139"/>
    </row>
    <row r="34" spans="1:22" ht="18" customHeight="1" x14ac:dyDescent="0.25">
      <c r="A34" s="144" t="str">
        <f>V34</f>
        <v/>
      </c>
      <c r="B34" s="139"/>
      <c r="C34" s="139"/>
      <c r="D34" s="167"/>
      <c r="E34" s="139"/>
      <c r="F34" s="154" t="b">
        <f>IF(ISERR(FIND(H34,RefData!$J$15)),FALSE,TRUE)</f>
        <v>1</v>
      </c>
      <c r="G34" s="139"/>
      <c r="H34" s="164"/>
      <c r="I34" s="165"/>
      <c r="J34" s="165"/>
      <c r="K34" s="166"/>
      <c r="L34" s="165"/>
      <c r="M34" s="165"/>
      <c r="N34" s="165"/>
      <c r="O34" s="165"/>
      <c r="P34" s="165"/>
      <c r="Q34" s="145"/>
      <c r="R34" s="145"/>
      <c r="T34" s="69">
        <v>0</v>
      </c>
      <c r="U34" s="69">
        <f>IF(K34&gt;0,1,0)</f>
        <v>0</v>
      </c>
      <c r="V34" s="69" t="str">
        <f>IF(H34&lt;&gt;"",V31+1,"")</f>
        <v/>
      </c>
    </row>
    <row r="35" spans="1:22" ht="18" customHeight="1" x14ac:dyDescent="0.25">
      <c r="A35" s="144"/>
      <c r="B35" s="139"/>
      <c r="C35" s="139"/>
      <c r="D35" s="139"/>
      <c r="E35" s="139"/>
      <c r="F35" s="155"/>
      <c r="G35" s="139"/>
      <c r="H35" s="106"/>
      <c r="I35" s="139"/>
      <c r="J35" s="143" t="str">
        <f>IF(LEN(J37)&gt;253,$V$14,"")</f>
        <v/>
      </c>
      <c r="K35" s="139"/>
      <c r="L35" s="139"/>
      <c r="M35" s="143" t="str">
        <f>IF(LEN(M37)&gt;253,$V$14,"")</f>
        <v/>
      </c>
      <c r="N35" s="143" t="str">
        <f>IF(LEN(N37)&gt;253,$V$14,"")</f>
        <v/>
      </c>
      <c r="O35" s="139"/>
      <c r="P35" s="139"/>
      <c r="Q35" s="139"/>
      <c r="R35" s="139"/>
    </row>
    <row r="36" spans="1:22" ht="18" customHeight="1" x14ac:dyDescent="0.25">
      <c r="A36" s="144"/>
      <c r="B36" s="139"/>
      <c r="C36" s="139"/>
      <c r="D36" s="139"/>
      <c r="E36" s="139"/>
      <c r="F36" s="153" t="b">
        <f>NOT(TRIM(H37)="")</f>
        <v>0</v>
      </c>
      <c r="G36" s="139"/>
      <c r="H36" s="105" t="str">
        <f>IF(H34="", "",    IF(H37="","Pick cost type from drop-down","Type of Cost"))</f>
        <v/>
      </c>
      <c r="I36" s="145" t="str">
        <f>IF($H37&lt;&gt;"",IF(ISNA(VLOOKUP($H37,RefData!$J$6:$V$14,I$14,0)), " ",VLOOKUP($H37,RefData!$J$6:$V$14,I$14,0)),"")</f>
        <v/>
      </c>
      <c r="J36" s="145" t="str">
        <f>IF($H37&lt;&gt;"",IF(ISNA(VLOOKUP($H37,RefData!$J$6:$V$14,J$14,0)), " ",VLOOKUP($H37,RefData!$J$6:$V$14,J$14,0)),"")</f>
        <v/>
      </c>
      <c r="K36" s="145" t="str">
        <f>IF($H37&lt;&gt;"",IF(ISNA(VLOOKUP($H37,RefData!$J$6:$V$14,K$14,0)), " ",VLOOKUP($H37,RefData!$J$6:$V$14,K$14,0)),"")</f>
        <v/>
      </c>
      <c r="L36" s="145" t="str">
        <f>IF($H37&lt;&gt;"",IF(ISNA(VLOOKUP($H37,RefData!$J$6:$V$14,L$14,0)), " ",VLOOKUP($H37,RefData!$J$6:$V$14,L$14,0)),"")</f>
        <v/>
      </c>
      <c r="M36" s="145" t="str">
        <f>IF($H37&lt;&gt;"",IF(ISNA(VLOOKUP($H37,RefData!$J$6:$V$14,M$14,0)), " ",VLOOKUP($H37,RefData!$J$6:$V$14,M$14,0)),"")</f>
        <v/>
      </c>
      <c r="N36" s="145" t="str">
        <f>IF($H37&lt;&gt;"",IF(ISNA(VLOOKUP($H37,RefData!$J$6:$V$14,N$14,0)), " ",VLOOKUP($H37,RefData!$J$6:$V$14,N$14,0)),"")</f>
        <v/>
      </c>
      <c r="O36" s="145" t="str">
        <f>IF($H37&lt;&gt;"",IF(ISNA(VLOOKUP($H37,RefData!$J$6:$V$14,O$14,0)), " ",VLOOKUP($H37,RefData!$J$6:$V$14,O$14,0)),"")</f>
        <v/>
      </c>
      <c r="P36" s="145" t="str">
        <f>IF($H37&lt;&gt;"",IF(ISNA(VLOOKUP($H37,RefData!$J$6:$V$14,P$14,0)), " ",VLOOKUP($H37,RefData!$J$6:$V$14,P$14,0)),"")</f>
        <v/>
      </c>
      <c r="Q36" s="139"/>
      <c r="R36" s="139"/>
    </row>
    <row r="37" spans="1:22" ht="18" customHeight="1" x14ac:dyDescent="0.25">
      <c r="A37" s="144" t="str">
        <f>V37</f>
        <v/>
      </c>
      <c r="B37" s="139"/>
      <c r="C37" s="139"/>
      <c r="D37" s="167"/>
      <c r="E37" s="139"/>
      <c r="F37" s="154" t="b">
        <f>IF(ISERR(FIND(H37,RefData!$J$15)),FALSE,TRUE)</f>
        <v>1</v>
      </c>
      <c r="G37" s="139"/>
      <c r="H37" s="164"/>
      <c r="I37" s="165"/>
      <c r="J37" s="165"/>
      <c r="K37" s="166"/>
      <c r="L37" s="165"/>
      <c r="M37" s="165"/>
      <c r="N37" s="165"/>
      <c r="O37" s="165"/>
      <c r="P37" s="165"/>
      <c r="Q37" s="145"/>
      <c r="R37" s="145"/>
      <c r="T37" s="69">
        <v>0</v>
      </c>
      <c r="U37" s="69">
        <f>IF(K37&gt;0,1,0)</f>
        <v>0</v>
      </c>
      <c r="V37" s="69" t="str">
        <f>IF(H37&lt;&gt;"",V34+1,"")</f>
        <v/>
      </c>
    </row>
    <row r="38" spans="1:22" ht="18" customHeight="1" x14ac:dyDescent="0.25">
      <c r="A38" s="144"/>
      <c r="B38" s="139"/>
      <c r="C38" s="139"/>
      <c r="D38" s="139"/>
      <c r="E38" s="139"/>
      <c r="F38" s="155"/>
      <c r="G38" s="139"/>
      <c r="H38" s="106"/>
      <c r="I38" s="139"/>
      <c r="J38" s="143" t="str">
        <f>IF(LEN(J40)&gt;253,$V$14,"")</f>
        <v/>
      </c>
      <c r="K38" s="139"/>
      <c r="L38" s="139"/>
      <c r="M38" s="143" t="str">
        <f>IF(LEN(M40)&gt;253,$V$14,"")</f>
        <v/>
      </c>
      <c r="N38" s="143" t="str">
        <f>IF(LEN(N40)&gt;253,$V$14,"")</f>
        <v/>
      </c>
      <c r="O38" s="139"/>
      <c r="P38" s="139"/>
      <c r="Q38" s="139"/>
      <c r="R38" s="139"/>
    </row>
    <row r="39" spans="1:22" ht="18" customHeight="1" x14ac:dyDescent="0.25">
      <c r="A39" s="144"/>
      <c r="B39" s="139"/>
      <c r="C39" s="139"/>
      <c r="D39" s="139"/>
      <c r="E39" s="139"/>
      <c r="F39" s="153" t="b">
        <f>NOT(TRIM(H40)="")</f>
        <v>0</v>
      </c>
      <c r="G39" s="139"/>
      <c r="H39" s="105" t="str">
        <f>IF(H37="", "",    IF(H40="","Pick cost type from drop-down","Type of Cost"))</f>
        <v/>
      </c>
      <c r="I39" s="145" t="str">
        <f>IF($H40&lt;&gt;"",IF(ISNA(VLOOKUP($H40,RefData!$J$6:$V$14,I$14,0)), " ",VLOOKUP($H40,RefData!$J$6:$V$14,I$14,0)),"")</f>
        <v/>
      </c>
      <c r="J39" s="145" t="str">
        <f>IF($H40&lt;&gt;"",IF(ISNA(VLOOKUP($H40,RefData!$J$6:$V$14,J$14,0)), " ",VLOOKUP($H40,RefData!$J$6:$V$14,J$14,0)),"")</f>
        <v/>
      </c>
      <c r="K39" s="145" t="str">
        <f>IF($H40&lt;&gt;"",IF(ISNA(VLOOKUP($H40,RefData!$J$6:$V$14,K$14,0)), " ",VLOOKUP($H40,RefData!$J$6:$V$14,K$14,0)),"")</f>
        <v/>
      </c>
      <c r="L39" s="145" t="str">
        <f>IF($H40&lt;&gt;"",IF(ISNA(VLOOKUP($H40,RefData!$J$6:$V$14,L$14,0)), " ",VLOOKUP($H40,RefData!$J$6:$V$14,L$14,0)),"")</f>
        <v/>
      </c>
      <c r="M39" s="145" t="str">
        <f>IF($H40&lt;&gt;"",IF(ISNA(VLOOKUP($H40,RefData!$J$6:$V$14,M$14,0)), " ",VLOOKUP($H40,RefData!$J$6:$V$14,M$14,0)),"")</f>
        <v/>
      </c>
      <c r="N39" s="145" t="str">
        <f>IF($H40&lt;&gt;"",IF(ISNA(VLOOKUP($H40,RefData!$J$6:$V$14,N$14,0)), " ",VLOOKUP($H40,RefData!$J$6:$V$14,N$14,0)),"")</f>
        <v/>
      </c>
      <c r="O39" s="145" t="str">
        <f>IF($H40&lt;&gt;"",IF(ISNA(VLOOKUP($H40,RefData!$J$6:$V$14,O$14,0)), " ",VLOOKUP($H40,RefData!$J$6:$V$14,O$14,0)),"")</f>
        <v/>
      </c>
      <c r="P39" s="145" t="str">
        <f>IF($H40&lt;&gt;"",IF(ISNA(VLOOKUP($H40,RefData!$J$6:$V$14,P$14,0)), " ",VLOOKUP($H40,RefData!$J$6:$V$14,P$14,0)),"")</f>
        <v/>
      </c>
      <c r="Q39" s="139"/>
      <c r="R39" s="139"/>
    </row>
    <row r="40" spans="1:22" ht="18" customHeight="1" x14ac:dyDescent="0.25">
      <c r="A40" s="144" t="str">
        <f>V40</f>
        <v/>
      </c>
      <c r="B40" s="139"/>
      <c r="C40" s="139"/>
      <c r="D40" s="167"/>
      <c r="E40" s="139"/>
      <c r="F40" s="154" t="b">
        <f>IF(ISERR(FIND(H40,RefData!$J$15)),FALSE,TRUE)</f>
        <v>1</v>
      </c>
      <c r="G40" s="139"/>
      <c r="H40" s="164"/>
      <c r="I40" s="165"/>
      <c r="J40" s="165"/>
      <c r="K40" s="166"/>
      <c r="L40" s="165"/>
      <c r="M40" s="165"/>
      <c r="N40" s="165"/>
      <c r="O40" s="165"/>
      <c r="P40" s="165"/>
      <c r="Q40" s="145"/>
      <c r="R40" s="145"/>
      <c r="T40" s="69">
        <v>0</v>
      </c>
      <c r="U40" s="69">
        <f>IF(K40&gt;0,1,0)</f>
        <v>0</v>
      </c>
      <c r="V40" s="69" t="str">
        <f>IF(H40&lt;&gt;"",V37+1,"")</f>
        <v/>
      </c>
    </row>
    <row r="41" spans="1:22" ht="18" customHeight="1" x14ac:dyDescent="0.25">
      <c r="A41" s="144"/>
      <c r="B41" s="139"/>
      <c r="C41" s="139"/>
      <c r="D41" s="139"/>
      <c r="E41" s="139"/>
      <c r="F41" s="155"/>
      <c r="G41" s="139"/>
      <c r="H41" s="106"/>
      <c r="I41" s="139"/>
      <c r="J41" s="143" t="str">
        <f>IF(LEN(J43)&gt;253,$V$14,"")</f>
        <v/>
      </c>
      <c r="K41" s="139"/>
      <c r="L41" s="139"/>
      <c r="M41" s="143" t="str">
        <f>IF(LEN(M43)&gt;253,$V$14,"")</f>
        <v/>
      </c>
      <c r="N41" s="143" t="str">
        <f>IF(LEN(N43)&gt;253,$V$14,"")</f>
        <v/>
      </c>
      <c r="O41" s="139"/>
      <c r="P41" s="139"/>
      <c r="Q41" s="139"/>
      <c r="R41" s="139"/>
    </row>
    <row r="42" spans="1:22" ht="18" customHeight="1" x14ac:dyDescent="0.25">
      <c r="A42" s="144"/>
      <c r="B42" s="139"/>
      <c r="C42" s="139"/>
      <c r="D42" s="139"/>
      <c r="E42" s="139"/>
      <c r="F42" s="153" t="b">
        <f>NOT(TRIM(H43)="")</f>
        <v>0</v>
      </c>
      <c r="G42" s="139"/>
      <c r="H42" s="105" t="str">
        <f>IF(H40="", "",    IF(H43="","Pick cost type from drop-down","Type of Cost"))</f>
        <v/>
      </c>
      <c r="I42" s="145" t="str">
        <f>IF($H43&lt;&gt;"",IF(ISNA(VLOOKUP($H43,RefData!$J$6:$V$14,I$14,0)), " ",VLOOKUP($H43,RefData!$J$6:$V$14,I$14,0)),"")</f>
        <v/>
      </c>
      <c r="J42" s="145" t="str">
        <f>IF($H43&lt;&gt;"",IF(ISNA(VLOOKUP($H43,RefData!$J$6:$V$14,J$14,0)), " ",VLOOKUP($H43,RefData!$J$6:$V$14,J$14,0)),"")</f>
        <v/>
      </c>
      <c r="K42" s="145" t="str">
        <f>IF($H43&lt;&gt;"",IF(ISNA(VLOOKUP($H43,RefData!$J$6:$V$14,K$14,0)), " ",VLOOKUP($H43,RefData!$J$6:$V$14,K$14,0)),"")</f>
        <v/>
      </c>
      <c r="L42" s="145" t="str">
        <f>IF($H43&lt;&gt;"",IF(ISNA(VLOOKUP($H43,RefData!$J$6:$V$14,L$14,0)), " ",VLOOKUP($H43,RefData!$J$6:$V$14,L$14,0)),"")</f>
        <v/>
      </c>
      <c r="M42" s="145" t="str">
        <f>IF($H43&lt;&gt;"",IF(ISNA(VLOOKUP($H43,RefData!$J$6:$V$14,M$14,0)), " ",VLOOKUP($H43,RefData!$J$6:$V$14,M$14,0)),"")</f>
        <v/>
      </c>
      <c r="N42" s="145" t="str">
        <f>IF($H43&lt;&gt;"",IF(ISNA(VLOOKUP($H43,RefData!$J$6:$V$14,N$14,0)), " ",VLOOKUP($H43,RefData!$J$6:$V$14,N$14,0)),"")</f>
        <v/>
      </c>
      <c r="O42" s="145" t="str">
        <f>IF($H43&lt;&gt;"",IF(ISNA(VLOOKUP($H43,RefData!$J$6:$V$14,O$14,0)), " ",VLOOKUP($H43,RefData!$J$6:$V$14,O$14,0)),"")</f>
        <v/>
      </c>
      <c r="P42" s="145" t="str">
        <f>IF($H43&lt;&gt;"",IF(ISNA(VLOOKUP($H43,RefData!$J$6:$V$14,P$14,0)), " ",VLOOKUP($H43,RefData!$J$6:$V$14,P$14,0)),"")</f>
        <v/>
      </c>
      <c r="Q42" s="139"/>
      <c r="R42" s="139"/>
    </row>
    <row r="43" spans="1:22" ht="18" customHeight="1" x14ac:dyDescent="0.25">
      <c r="A43" s="144" t="str">
        <f>V43</f>
        <v/>
      </c>
      <c r="B43" s="139"/>
      <c r="C43" s="139"/>
      <c r="D43" s="167"/>
      <c r="E43" s="139"/>
      <c r="F43" s="154" t="b">
        <f>IF(ISERR(FIND(H43,RefData!$J$15)),FALSE,TRUE)</f>
        <v>1</v>
      </c>
      <c r="G43" s="139"/>
      <c r="H43" s="164"/>
      <c r="I43" s="165"/>
      <c r="J43" s="165"/>
      <c r="K43" s="166"/>
      <c r="L43" s="165"/>
      <c r="M43" s="165"/>
      <c r="N43" s="165"/>
      <c r="O43" s="165"/>
      <c r="P43" s="165"/>
      <c r="Q43" s="145"/>
      <c r="R43" s="145"/>
      <c r="T43" s="69">
        <v>0</v>
      </c>
      <c r="U43" s="69">
        <f>IF(K43&gt;0,1,0)</f>
        <v>0</v>
      </c>
      <c r="V43" s="69" t="str">
        <f>IF(H43&lt;&gt;"",V40+1,"")</f>
        <v/>
      </c>
    </row>
    <row r="44" spans="1:22" ht="18" customHeight="1" x14ac:dyDescent="0.25">
      <c r="A44" s="144"/>
      <c r="B44" s="139"/>
      <c r="C44" s="139"/>
      <c r="D44" s="139"/>
      <c r="E44" s="139"/>
      <c r="F44" s="155"/>
      <c r="G44" s="139"/>
      <c r="H44" s="106"/>
      <c r="I44" s="139"/>
      <c r="J44" s="143" t="str">
        <f>IF(LEN(J46)&gt;253,$V$14,"")</f>
        <v/>
      </c>
      <c r="K44" s="139"/>
      <c r="L44" s="139"/>
      <c r="M44" s="143" t="str">
        <f>IF(LEN(M46)&gt;253,$V$14,"")</f>
        <v/>
      </c>
      <c r="N44" s="143" t="str">
        <f>IF(LEN(N46)&gt;253,$V$14,"")</f>
        <v/>
      </c>
      <c r="O44" s="139"/>
      <c r="P44" s="139"/>
      <c r="Q44" s="139"/>
      <c r="R44" s="139"/>
    </row>
    <row r="45" spans="1:22" ht="18" customHeight="1" x14ac:dyDescent="0.25">
      <c r="A45" s="144"/>
      <c r="B45" s="139"/>
      <c r="C45" s="139"/>
      <c r="D45" s="139"/>
      <c r="E45" s="139"/>
      <c r="F45" s="153" t="b">
        <f>NOT(TRIM(H46)="")</f>
        <v>0</v>
      </c>
      <c r="G45" s="139"/>
      <c r="H45" s="105" t="str">
        <f>IF(H43="", "",    IF(H46="","Pick cost type from drop-down","Type of Cost"))</f>
        <v/>
      </c>
      <c r="I45" s="145" t="str">
        <f>IF($H46&lt;&gt;"",IF(ISNA(VLOOKUP($H46,RefData!$J$6:$V$14,I$14,0)), " ",VLOOKUP($H46,RefData!$J$6:$V$14,I$14,0)),"")</f>
        <v/>
      </c>
      <c r="J45" s="145" t="str">
        <f>IF($H46&lt;&gt;"",IF(ISNA(VLOOKUP($H46,RefData!$J$6:$V$14,J$14,0)), " ",VLOOKUP($H46,RefData!$J$6:$V$14,J$14,0)),"")</f>
        <v/>
      </c>
      <c r="K45" s="145" t="str">
        <f>IF($H46&lt;&gt;"",IF(ISNA(VLOOKUP($H46,RefData!$J$6:$V$14,K$14,0)), " ",VLOOKUP($H46,RefData!$J$6:$V$14,K$14,0)),"")</f>
        <v/>
      </c>
      <c r="L45" s="145" t="str">
        <f>IF($H46&lt;&gt;"",IF(ISNA(VLOOKUP($H46,RefData!$J$6:$V$14,L$14,0)), " ",VLOOKUP($H46,RefData!$J$6:$V$14,L$14,0)),"")</f>
        <v/>
      </c>
      <c r="M45" s="145" t="str">
        <f>IF($H46&lt;&gt;"",IF(ISNA(VLOOKUP($H46,RefData!$J$6:$V$14,M$14,0)), " ",VLOOKUP($H46,RefData!$J$6:$V$14,M$14,0)),"")</f>
        <v/>
      </c>
      <c r="N45" s="145" t="str">
        <f>IF($H46&lt;&gt;"",IF(ISNA(VLOOKUP($H46,RefData!$J$6:$V$14,N$14,0)), " ",VLOOKUP($H46,RefData!$J$6:$V$14,N$14,0)),"")</f>
        <v/>
      </c>
      <c r="O45" s="145" t="str">
        <f>IF($H46&lt;&gt;"",IF(ISNA(VLOOKUP($H46,RefData!$J$6:$V$14,O$14,0)), " ",VLOOKUP($H46,RefData!$J$6:$V$14,O$14,0)),"")</f>
        <v/>
      </c>
      <c r="P45" s="145" t="str">
        <f>IF($H46&lt;&gt;"",IF(ISNA(VLOOKUP($H46,RefData!$J$6:$V$14,P$14,0)), " ",VLOOKUP($H46,RefData!$J$6:$V$14,P$14,0)),"")</f>
        <v/>
      </c>
      <c r="Q45" s="139"/>
      <c r="R45" s="139"/>
    </row>
    <row r="46" spans="1:22" ht="18" customHeight="1" x14ac:dyDescent="0.25">
      <c r="A46" s="144" t="str">
        <f>V46</f>
        <v/>
      </c>
      <c r="B46" s="139"/>
      <c r="C46" s="139"/>
      <c r="D46" s="167"/>
      <c r="E46" s="139"/>
      <c r="F46" s="154" t="b">
        <f>IF(ISERR(FIND(H46,RefData!$J$15)),FALSE,TRUE)</f>
        <v>1</v>
      </c>
      <c r="G46" s="139"/>
      <c r="H46" s="164"/>
      <c r="I46" s="165"/>
      <c r="J46" s="165"/>
      <c r="K46" s="166"/>
      <c r="L46" s="165"/>
      <c r="M46" s="165"/>
      <c r="N46" s="165"/>
      <c r="O46" s="165"/>
      <c r="P46" s="165"/>
      <c r="Q46" s="145"/>
      <c r="R46" s="145"/>
      <c r="T46" s="69">
        <v>0</v>
      </c>
      <c r="U46" s="69">
        <f>IF(K46&gt;0,1,0)</f>
        <v>0</v>
      </c>
      <c r="V46" s="69" t="str">
        <f>IF(H46&lt;&gt;"",V43+1,"")</f>
        <v/>
      </c>
    </row>
    <row r="47" spans="1:22" ht="18" customHeight="1" x14ac:dyDescent="0.25">
      <c r="A47" s="144"/>
      <c r="B47" s="139"/>
      <c r="C47" s="139"/>
      <c r="D47" s="139"/>
      <c r="E47" s="139"/>
      <c r="F47" s="155"/>
      <c r="G47" s="139"/>
      <c r="H47" s="106"/>
      <c r="I47" s="139"/>
      <c r="J47" s="143" t="str">
        <f>IF(LEN(J49)&gt;253,$V$14,"")</f>
        <v/>
      </c>
      <c r="K47" s="139"/>
      <c r="L47" s="139"/>
      <c r="M47" s="143" t="str">
        <f>IF(LEN(M49)&gt;253,$V$14,"")</f>
        <v/>
      </c>
      <c r="N47" s="143" t="str">
        <f>IF(LEN(N49)&gt;253,$V$14,"")</f>
        <v/>
      </c>
      <c r="O47" s="139"/>
      <c r="P47" s="139"/>
      <c r="Q47" s="139"/>
      <c r="R47" s="139"/>
    </row>
    <row r="48" spans="1:22" ht="18" customHeight="1" x14ac:dyDescent="0.25">
      <c r="A48" s="144"/>
      <c r="B48" s="139"/>
      <c r="C48" s="139"/>
      <c r="D48" s="139"/>
      <c r="E48" s="139"/>
      <c r="F48" s="153" t="b">
        <f>NOT(TRIM(H49)="")</f>
        <v>0</v>
      </c>
      <c r="G48" s="139"/>
      <c r="H48" s="105" t="str">
        <f>IF(H46="", "",    IF(H49="","Pick cost type from drop-down","Type of Cost"))</f>
        <v/>
      </c>
      <c r="I48" s="145" t="str">
        <f>IF($H49&lt;&gt;"",IF(ISNA(VLOOKUP($H49,RefData!$J$6:$V$14,I$14,0)), " ",VLOOKUP($H49,RefData!$J$6:$V$14,I$14,0)),"")</f>
        <v/>
      </c>
      <c r="J48" s="145" t="str">
        <f>IF($H49&lt;&gt;"",IF(ISNA(VLOOKUP($H49,RefData!$J$6:$V$14,J$14,0)), " ",VLOOKUP($H49,RefData!$J$6:$V$14,J$14,0)),"")</f>
        <v/>
      </c>
      <c r="K48" s="145" t="str">
        <f>IF($H49&lt;&gt;"",IF(ISNA(VLOOKUP($H49,RefData!$J$6:$V$14,K$14,0)), " ",VLOOKUP($H49,RefData!$J$6:$V$14,K$14,0)),"")</f>
        <v/>
      </c>
      <c r="L48" s="145" t="str">
        <f>IF($H49&lt;&gt;"",IF(ISNA(VLOOKUP($H49,RefData!$J$6:$V$14,L$14,0)), " ",VLOOKUP($H49,RefData!$J$6:$V$14,L$14,0)),"")</f>
        <v/>
      </c>
      <c r="M48" s="145" t="str">
        <f>IF($H49&lt;&gt;"",IF(ISNA(VLOOKUP($H49,RefData!$J$6:$V$14,M$14,0)), " ",VLOOKUP($H49,RefData!$J$6:$V$14,M$14,0)),"")</f>
        <v/>
      </c>
      <c r="N48" s="145" t="str">
        <f>IF($H49&lt;&gt;"",IF(ISNA(VLOOKUP($H49,RefData!$J$6:$V$14,N$14,0)), " ",VLOOKUP($H49,RefData!$J$6:$V$14,N$14,0)),"")</f>
        <v/>
      </c>
      <c r="O48" s="145" t="str">
        <f>IF($H49&lt;&gt;"",IF(ISNA(VLOOKUP($H49,RefData!$J$6:$V$14,O$14,0)), " ",VLOOKUP($H49,RefData!$J$6:$V$14,O$14,0)),"")</f>
        <v/>
      </c>
      <c r="P48" s="145" t="str">
        <f>IF($H49&lt;&gt;"",IF(ISNA(VLOOKUP($H49,RefData!$J$6:$V$14,P$14,0)), " ",VLOOKUP($H49,RefData!$J$6:$V$14,P$14,0)),"")</f>
        <v/>
      </c>
      <c r="Q48" s="139"/>
      <c r="R48" s="139"/>
    </row>
    <row r="49" spans="1:28" ht="18" customHeight="1" x14ac:dyDescent="0.25">
      <c r="A49" s="144" t="str">
        <f>V49</f>
        <v/>
      </c>
      <c r="B49" s="139"/>
      <c r="C49" s="139"/>
      <c r="D49" s="167"/>
      <c r="E49" s="139"/>
      <c r="F49" s="154" t="b">
        <f>IF(ISERR(FIND(H49,RefData!$J$15)),FALSE,TRUE)</f>
        <v>1</v>
      </c>
      <c r="G49" s="139"/>
      <c r="H49" s="164"/>
      <c r="I49" s="165"/>
      <c r="J49" s="165"/>
      <c r="K49" s="166"/>
      <c r="L49" s="165"/>
      <c r="M49" s="165"/>
      <c r="N49" s="165"/>
      <c r="O49" s="165"/>
      <c r="P49" s="165"/>
      <c r="Q49" s="145"/>
      <c r="R49" s="145"/>
      <c r="T49" s="69">
        <v>0</v>
      </c>
      <c r="U49" s="69">
        <f>IF(K49&gt;0,1,0)</f>
        <v>0</v>
      </c>
      <c r="V49" s="69" t="str">
        <f>IF(H49&lt;&gt;"",V46+1,"")</f>
        <v/>
      </c>
    </row>
    <row r="50" spans="1:28" ht="18" customHeight="1" x14ac:dyDescent="0.25">
      <c r="A50" s="144"/>
      <c r="B50" s="139"/>
      <c r="C50" s="139"/>
      <c r="D50" s="139"/>
      <c r="E50" s="139"/>
      <c r="F50" s="155"/>
      <c r="G50" s="139"/>
      <c r="H50" s="106"/>
      <c r="I50" s="139"/>
      <c r="J50" s="143" t="str">
        <f>IF(LEN(J52)&gt;253,$V$14,"")</f>
        <v/>
      </c>
      <c r="K50" s="139"/>
      <c r="L50" s="139"/>
      <c r="M50" s="143" t="str">
        <f>IF(LEN(M52)&gt;253,$V$14,"")</f>
        <v/>
      </c>
      <c r="N50" s="143" t="str">
        <f>IF(LEN(N52)&gt;253,$V$14,"")</f>
        <v/>
      </c>
      <c r="O50" s="139"/>
      <c r="P50" s="139"/>
      <c r="Q50" s="139"/>
      <c r="R50" s="139"/>
    </row>
    <row r="51" spans="1:28" ht="18" customHeight="1" x14ac:dyDescent="0.25">
      <c r="A51" s="144"/>
      <c r="B51" s="139"/>
      <c r="C51" s="139"/>
      <c r="D51" s="139"/>
      <c r="E51" s="139"/>
      <c r="F51" s="153" t="b">
        <f>NOT(TRIM(H52)="")</f>
        <v>0</v>
      </c>
      <c r="G51" s="139"/>
      <c r="H51" s="105" t="str">
        <f>IF(H49="", "",    IF(H52="","Pick cost type from drop-down","Type of Cost"))</f>
        <v/>
      </c>
      <c r="I51" s="145" t="str">
        <f>IF($H52&lt;&gt;"",IF(ISNA(VLOOKUP($H52,RefData!$J$6:$V$14,I$14,0)), " ",VLOOKUP($H52,RefData!$J$6:$V$14,I$14,0)),"")</f>
        <v/>
      </c>
      <c r="J51" s="145" t="str">
        <f>IF($H52&lt;&gt;"",IF(ISNA(VLOOKUP($H52,RefData!$J$6:$V$14,J$14,0)), " ",VLOOKUP($H52,RefData!$J$6:$V$14,J$14,0)),"")</f>
        <v/>
      </c>
      <c r="K51" s="145" t="str">
        <f>IF($H52&lt;&gt;"",IF(ISNA(VLOOKUP($H52,RefData!$J$6:$V$14,K$14,0)), " ",VLOOKUP($H52,RefData!$J$6:$V$14,K$14,0)),"")</f>
        <v/>
      </c>
      <c r="L51" s="145" t="str">
        <f>IF($H52&lt;&gt;"",IF(ISNA(VLOOKUP($H52,RefData!$J$6:$V$14,L$14,0)), " ",VLOOKUP($H52,RefData!$J$6:$V$14,L$14,0)),"")</f>
        <v/>
      </c>
      <c r="M51" s="145" t="str">
        <f>IF($H52&lt;&gt;"",IF(ISNA(VLOOKUP($H52,RefData!$J$6:$V$14,M$14,0)), " ",VLOOKUP($H52,RefData!$J$6:$V$14,M$14,0)),"")</f>
        <v/>
      </c>
      <c r="N51" s="145" t="str">
        <f>IF($H52&lt;&gt;"",IF(ISNA(VLOOKUP($H52,RefData!$J$6:$V$14,N$14,0)), " ",VLOOKUP($H52,RefData!$J$6:$V$14,N$14,0)),"")</f>
        <v/>
      </c>
      <c r="O51" s="145" t="str">
        <f>IF($H52&lt;&gt;"",IF(ISNA(VLOOKUP($H52,RefData!$J$6:$V$14,O$14,0)), " ",VLOOKUP($H52,RefData!$J$6:$V$14,O$14,0)),"")</f>
        <v/>
      </c>
      <c r="P51" s="145" t="str">
        <f>IF($H52&lt;&gt;"",IF(ISNA(VLOOKUP($H52,RefData!$J$6:$V$14,P$14,0)), " ",VLOOKUP($H52,RefData!$J$6:$V$14,P$14,0)),"")</f>
        <v/>
      </c>
      <c r="Q51" s="139"/>
      <c r="R51" s="139"/>
    </row>
    <row r="52" spans="1:28" ht="18" customHeight="1" x14ac:dyDescent="0.25">
      <c r="A52" s="144" t="str">
        <f>V52</f>
        <v/>
      </c>
      <c r="B52" s="139"/>
      <c r="C52" s="139"/>
      <c r="D52" s="167"/>
      <c r="E52" s="139"/>
      <c r="F52" s="154" t="b">
        <f>IF(ISERR(FIND(H52,RefData!$J$15)),FALSE,TRUE)</f>
        <v>1</v>
      </c>
      <c r="G52" s="139"/>
      <c r="H52" s="164"/>
      <c r="I52" s="165"/>
      <c r="J52" s="165"/>
      <c r="K52" s="166"/>
      <c r="L52" s="165"/>
      <c r="M52" s="165"/>
      <c r="N52" s="165"/>
      <c r="O52" s="165"/>
      <c r="P52" s="165"/>
      <c r="Q52" s="145"/>
      <c r="R52" s="145"/>
      <c r="T52" s="69">
        <v>0</v>
      </c>
      <c r="U52" s="69">
        <f>IF(K52&gt;0,1,0)</f>
        <v>0</v>
      </c>
      <c r="V52" s="69" t="str">
        <f>IF(H52&lt;&gt;"",V49+1,"")</f>
        <v/>
      </c>
    </row>
    <row r="53" spans="1:28" ht="18" customHeight="1" x14ac:dyDescent="0.25">
      <c r="A53" s="144"/>
      <c r="B53" s="139"/>
      <c r="C53" s="139"/>
      <c r="D53" s="139"/>
      <c r="E53" s="139"/>
      <c r="F53" s="155"/>
      <c r="G53" s="139"/>
      <c r="H53" s="106"/>
      <c r="I53" s="139"/>
      <c r="J53" s="143" t="str">
        <f>IF(LEN(J55)&gt;253,$V$14,"")</f>
        <v/>
      </c>
      <c r="K53" s="139"/>
      <c r="L53" s="139"/>
      <c r="M53" s="143" t="str">
        <f>IF(LEN(M55)&gt;253,$V$14,"")</f>
        <v/>
      </c>
      <c r="N53" s="143" t="str">
        <f>IF(LEN(N55)&gt;253,$V$14,"")</f>
        <v/>
      </c>
      <c r="O53" s="139"/>
      <c r="P53" s="139"/>
      <c r="Q53" s="139"/>
      <c r="R53" s="139"/>
    </row>
    <row r="54" spans="1:28" ht="18" customHeight="1" x14ac:dyDescent="0.25">
      <c r="A54" s="144"/>
      <c r="B54" s="139"/>
      <c r="C54" s="139"/>
      <c r="D54" s="139"/>
      <c r="E54" s="139"/>
      <c r="F54" s="153" t="b">
        <f>NOT(TRIM(H55)="")</f>
        <v>0</v>
      </c>
      <c r="G54" s="139"/>
      <c r="H54" s="105" t="str">
        <f>IF(H52="", "",    IF(H55="","Pick cost type from drop-down","Type of Cost"))</f>
        <v/>
      </c>
      <c r="I54" s="145" t="str">
        <f>IF($H55&lt;&gt;"",IF(ISNA(VLOOKUP($H55,RefData!$J$6:$V$14,I$14,0)), " ",VLOOKUP($H55,RefData!$J$6:$V$14,I$14,0)),"")</f>
        <v/>
      </c>
      <c r="J54" s="145" t="str">
        <f>IF($H55&lt;&gt;"",IF(ISNA(VLOOKUP($H55,RefData!$J$6:$V$14,J$14,0)), " ",VLOOKUP($H55,RefData!$J$6:$V$14,J$14,0)),"")</f>
        <v/>
      </c>
      <c r="K54" s="145" t="str">
        <f>IF($H55&lt;&gt;"",IF(ISNA(VLOOKUP($H55,RefData!$J$6:$V$14,K$14,0)), " ",VLOOKUP($H55,RefData!$J$6:$V$14,K$14,0)),"")</f>
        <v/>
      </c>
      <c r="L54" s="145" t="str">
        <f>IF($H55&lt;&gt;"",IF(ISNA(VLOOKUP($H55,RefData!$J$6:$V$14,L$14,0)), " ",VLOOKUP($H55,RefData!$J$6:$V$14,L$14,0)),"")</f>
        <v/>
      </c>
      <c r="M54" s="145" t="str">
        <f>IF($H55&lt;&gt;"",IF(ISNA(VLOOKUP($H55,RefData!$J$6:$V$14,M$14,0)), " ",VLOOKUP($H55,RefData!$J$6:$V$14,M$14,0)),"")</f>
        <v/>
      </c>
      <c r="N54" s="145" t="str">
        <f>IF($H55&lt;&gt;"",IF(ISNA(VLOOKUP($H55,RefData!$J$6:$V$14,N$14,0)), " ",VLOOKUP($H55,RefData!$J$6:$V$14,N$14,0)),"")</f>
        <v/>
      </c>
      <c r="O54" s="145" t="str">
        <f>IF($H55&lt;&gt;"",IF(ISNA(VLOOKUP($H55,RefData!$J$6:$V$14,O$14,0)), " ",VLOOKUP($H55,RefData!$J$6:$V$14,O$14,0)),"")</f>
        <v/>
      </c>
      <c r="P54" s="145" t="str">
        <f>IF($H55&lt;&gt;"",IF(ISNA(VLOOKUP($H55,RefData!$J$6:$V$14,P$14,0)), " ",VLOOKUP($H55,RefData!$J$6:$V$14,P$14,0)),"")</f>
        <v/>
      </c>
      <c r="Q54" s="139"/>
      <c r="R54" s="139"/>
    </row>
    <row r="55" spans="1:28" ht="18" customHeight="1" x14ac:dyDescent="0.25">
      <c r="A55" s="144" t="str">
        <f>V55</f>
        <v/>
      </c>
      <c r="B55" s="139"/>
      <c r="C55" s="139"/>
      <c r="D55" s="167"/>
      <c r="E55" s="139"/>
      <c r="F55" s="154" t="b">
        <f>IF(ISERR(FIND(H55,RefData!$J$15)),FALSE,TRUE)</f>
        <v>1</v>
      </c>
      <c r="G55" s="139"/>
      <c r="H55" s="164"/>
      <c r="I55" s="165"/>
      <c r="J55" s="165"/>
      <c r="K55" s="166"/>
      <c r="L55" s="165"/>
      <c r="M55" s="165"/>
      <c r="N55" s="165"/>
      <c r="O55" s="165"/>
      <c r="P55" s="165"/>
      <c r="Q55" s="145"/>
      <c r="R55" s="145"/>
      <c r="T55" s="69">
        <v>0</v>
      </c>
      <c r="U55" s="69">
        <f>IF(K55&gt;0,1,0)</f>
        <v>0</v>
      </c>
      <c r="V55" s="69" t="str">
        <f>IF(H55&lt;&gt;"",V52+1,"")</f>
        <v/>
      </c>
    </row>
    <row r="56" spans="1:28" ht="18" customHeight="1" x14ac:dyDescent="0.25">
      <c r="A56" s="144"/>
      <c r="B56" s="139"/>
      <c r="C56" s="139"/>
      <c r="D56" s="139"/>
      <c r="E56" s="139"/>
      <c r="F56" s="155"/>
      <c r="G56" s="139"/>
      <c r="H56" s="106"/>
      <c r="I56" s="139"/>
      <c r="J56" s="143" t="str">
        <f>IF(LEN(J58)&gt;253,$V$14,"")</f>
        <v/>
      </c>
      <c r="K56" s="139"/>
      <c r="L56" s="139"/>
      <c r="M56" s="143" t="str">
        <f>IF(LEN(M58)&gt;253,$V$14,"")</f>
        <v/>
      </c>
      <c r="N56" s="143" t="str">
        <f>IF(LEN(N58)&gt;253,$V$14,"")</f>
        <v/>
      </c>
      <c r="O56" s="139"/>
      <c r="P56" s="139"/>
      <c r="Q56" s="139"/>
      <c r="R56" s="139"/>
    </row>
    <row r="57" spans="1:28" ht="18" customHeight="1" x14ac:dyDescent="0.25">
      <c r="A57" s="144"/>
      <c r="B57" s="139"/>
      <c r="C57" s="139"/>
      <c r="D57" s="139"/>
      <c r="E57" s="139"/>
      <c r="F57" s="153" t="b">
        <f>NOT(TRIM(H58)="")</f>
        <v>0</v>
      </c>
      <c r="G57" s="139"/>
      <c r="H57" s="105" t="str">
        <f>IF(H55="", "",    IF(H58="","Pick cost type from drop-down","Type of Cost"))</f>
        <v/>
      </c>
      <c r="I57" s="145" t="str">
        <f>IF($H58&lt;&gt;"",IF(ISNA(VLOOKUP($H58,RefData!$J$6:$V$14,I$14,0)), " ",VLOOKUP($H58,RefData!$J$6:$V$14,I$14,0)),"")</f>
        <v/>
      </c>
      <c r="J57" s="145" t="str">
        <f>IF($H58&lt;&gt;"",IF(ISNA(VLOOKUP($H58,RefData!$J$6:$V$14,J$14,0)), " ",VLOOKUP($H58,RefData!$J$6:$V$14,J$14,0)),"")</f>
        <v/>
      </c>
      <c r="K57" s="145" t="str">
        <f>IF($H58&lt;&gt;"",IF(ISNA(VLOOKUP($H58,RefData!$J$6:$V$14,K$14,0)), " ",VLOOKUP($H58,RefData!$J$6:$V$14,K$14,0)),"")</f>
        <v/>
      </c>
      <c r="L57" s="145" t="str">
        <f>IF($H58&lt;&gt;"",IF(ISNA(VLOOKUP($H58,RefData!$J$6:$V$14,L$14,0)), " ",VLOOKUP($H58,RefData!$J$6:$V$14,L$14,0)),"")</f>
        <v/>
      </c>
      <c r="M57" s="145" t="str">
        <f>IF($H58&lt;&gt;"",IF(ISNA(VLOOKUP($H58,RefData!$J$6:$V$14,M$14,0)), " ",VLOOKUP($H58,RefData!$J$6:$V$14,M$14,0)),"")</f>
        <v/>
      </c>
      <c r="N57" s="145" t="str">
        <f>IF($H58&lt;&gt;"",IF(ISNA(VLOOKUP($H58,RefData!$J$6:$V$14,N$14,0)), " ",VLOOKUP($H58,RefData!$J$6:$V$14,N$14,0)),"")</f>
        <v/>
      </c>
      <c r="O57" s="145" t="str">
        <f>IF($H58&lt;&gt;"",IF(ISNA(VLOOKUP($H58,RefData!$J$6:$V$14,O$14,0)), " ",VLOOKUP($H58,RefData!$J$6:$V$14,O$14,0)),"")</f>
        <v/>
      </c>
      <c r="P57" s="145" t="str">
        <f>IF($H58&lt;&gt;"",IF(ISNA(VLOOKUP($H58,RefData!$J$6:$V$14,P$14,0)), " ",VLOOKUP($H58,RefData!$J$6:$V$14,P$14,0)),"")</f>
        <v/>
      </c>
      <c r="Q57" s="139"/>
      <c r="R57" s="139"/>
    </row>
    <row r="58" spans="1:28" ht="18" customHeight="1" x14ac:dyDescent="0.25">
      <c r="A58" s="144" t="str">
        <f>V58</f>
        <v/>
      </c>
      <c r="B58" s="139"/>
      <c r="C58" s="139"/>
      <c r="D58" s="167"/>
      <c r="E58" s="139"/>
      <c r="F58" s="154" t="b">
        <f>IF(ISERR(FIND(H58,RefData!$J$15)),FALSE,TRUE)</f>
        <v>1</v>
      </c>
      <c r="G58" s="139"/>
      <c r="H58" s="164"/>
      <c r="I58" s="165"/>
      <c r="J58" s="165"/>
      <c r="K58" s="166"/>
      <c r="L58" s="165"/>
      <c r="M58" s="165"/>
      <c r="N58" s="165"/>
      <c r="O58" s="165"/>
      <c r="P58" s="165"/>
      <c r="Q58" s="145"/>
      <c r="R58" s="145"/>
      <c r="T58" s="69">
        <v>0</v>
      </c>
      <c r="U58" s="69">
        <f>IF(K58&gt;0,1,0)</f>
        <v>0</v>
      </c>
      <c r="V58" s="69" t="str">
        <f>IF(H58&lt;&gt;"",V55+1,"")</f>
        <v/>
      </c>
    </row>
    <row r="59" spans="1:28" ht="18" customHeight="1" x14ac:dyDescent="0.25">
      <c r="A59" s="144"/>
      <c r="B59" s="139"/>
      <c r="C59" s="139"/>
      <c r="D59" s="139"/>
      <c r="E59" s="139"/>
      <c r="F59" s="155"/>
      <c r="G59" s="139"/>
      <c r="H59" s="106"/>
      <c r="I59" s="139"/>
      <c r="J59" s="143" t="str">
        <f>IF(LEN(J61)&gt;253,$V$14,"")</f>
        <v/>
      </c>
      <c r="K59" s="139"/>
      <c r="L59" s="139"/>
      <c r="M59" s="143" t="str">
        <f>IF(LEN(M61)&gt;253,$V$14,"")</f>
        <v/>
      </c>
      <c r="N59" s="143" t="str">
        <f>IF(LEN(N61)&gt;253,$V$14,"")</f>
        <v/>
      </c>
      <c r="O59" s="139"/>
      <c r="P59" s="139"/>
      <c r="Q59" s="139"/>
      <c r="R59" s="139"/>
    </row>
    <row r="60" spans="1:28" ht="18" customHeight="1" x14ac:dyDescent="0.25">
      <c r="A60" s="144"/>
      <c r="B60" s="139"/>
      <c r="C60" s="139"/>
      <c r="D60" s="139"/>
      <c r="E60" s="139"/>
      <c r="F60" s="153" t="b">
        <f>NOT(TRIM(H61)="")</f>
        <v>0</v>
      </c>
      <c r="G60" s="139"/>
      <c r="H60" s="105" t="str">
        <f>IF(H58="", "",    IF(H61="","Pick cost type from drop-down","Type of Cost"))</f>
        <v/>
      </c>
      <c r="I60" s="145" t="str">
        <f>IF($H61&lt;&gt;"",IF(ISNA(VLOOKUP($H61,RefData!$J$6:$V$14,I$14,0)), " ",VLOOKUP($H61,RefData!$J$6:$V$14,I$14,0)),"")</f>
        <v/>
      </c>
      <c r="J60" s="145" t="str">
        <f>IF($H61&lt;&gt;"",IF(ISNA(VLOOKUP($H61,RefData!$J$6:$V$14,J$14,0)), " ",VLOOKUP($H61,RefData!$J$6:$V$14,J$14,0)),"")</f>
        <v/>
      </c>
      <c r="K60" s="145" t="str">
        <f>IF($H61&lt;&gt;"",IF(ISNA(VLOOKUP($H61,RefData!$J$6:$V$14,K$14,0)), " ",VLOOKUP($H61,RefData!$J$6:$V$14,K$14,0)),"")</f>
        <v/>
      </c>
      <c r="L60" s="145" t="str">
        <f>IF($H61&lt;&gt;"",IF(ISNA(VLOOKUP($H61,RefData!$J$6:$V$14,L$14,0)), " ",VLOOKUP($H61,RefData!$J$6:$V$14,L$14,0)),"")</f>
        <v/>
      </c>
      <c r="M60" s="145" t="str">
        <f>IF($H61&lt;&gt;"",IF(ISNA(VLOOKUP($H61,RefData!$J$6:$V$14,M$14,0)), " ",VLOOKUP($H61,RefData!$J$6:$V$14,M$14,0)),"")</f>
        <v/>
      </c>
      <c r="N60" s="145" t="str">
        <f>IF($H61&lt;&gt;"",IF(ISNA(VLOOKUP($H61,RefData!$J$6:$V$14,N$14,0)), " ",VLOOKUP($H61,RefData!$J$6:$V$14,N$14,0)),"")</f>
        <v/>
      </c>
      <c r="O60" s="145" t="str">
        <f>IF($H61&lt;&gt;"",IF(ISNA(VLOOKUP($H61,RefData!$J$6:$V$14,O$14,0)), " ",VLOOKUP($H61,RefData!$J$6:$V$14,O$14,0)),"")</f>
        <v/>
      </c>
      <c r="P60" s="145" t="str">
        <f>IF($H61&lt;&gt;"",IF(ISNA(VLOOKUP($H61,RefData!$J$6:$V$14,P$14,0)), " ",VLOOKUP($H61,RefData!$J$6:$V$14,P$14,0)),"")</f>
        <v/>
      </c>
      <c r="Q60" s="139"/>
      <c r="R60" s="139"/>
    </row>
    <row r="61" spans="1:28" ht="18" customHeight="1" x14ac:dyDescent="0.25">
      <c r="A61" s="144" t="str">
        <f>V61</f>
        <v/>
      </c>
      <c r="B61" s="139"/>
      <c r="C61" s="139"/>
      <c r="D61" s="167"/>
      <c r="E61" s="139"/>
      <c r="F61" s="154" t="b">
        <f>IF(ISERR(FIND(H61,RefData!$J$15)),FALSE,TRUE)</f>
        <v>1</v>
      </c>
      <c r="G61" s="139"/>
      <c r="H61" s="164"/>
      <c r="I61" s="165"/>
      <c r="J61" s="165"/>
      <c r="K61" s="166"/>
      <c r="L61" s="165"/>
      <c r="M61" s="165"/>
      <c r="N61" s="165"/>
      <c r="O61" s="165"/>
      <c r="P61" s="165"/>
      <c r="Q61" s="145"/>
      <c r="R61" s="145"/>
      <c r="T61" s="69">
        <v>0</v>
      </c>
      <c r="U61" s="69">
        <f>IF(K61&gt;0,1,0)</f>
        <v>0</v>
      </c>
      <c r="V61" s="69" t="str">
        <f>IF(H61&lt;&gt;"",V58+1,"")</f>
        <v/>
      </c>
    </row>
    <row r="62" spans="1:28" x14ac:dyDescent="0.25">
      <c r="A62" s="139"/>
      <c r="B62" s="139"/>
      <c r="C62" s="139"/>
      <c r="D62" s="139"/>
      <c r="E62" s="139"/>
      <c r="F62" s="140"/>
      <c r="G62" s="139"/>
      <c r="H62" s="139"/>
      <c r="I62" s="139"/>
      <c r="J62" s="139"/>
      <c r="K62" s="139"/>
      <c r="L62" s="139"/>
      <c r="M62" s="139"/>
      <c r="N62" s="139"/>
      <c r="O62" s="139"/>
      <c r="P62" s="139"/>
      <c r="Q62" s="139"/>
      <c r="R62" s="139"/>
      <c r="AB62" s="70"/>
    </row>
    <row r="63" spans="1:28" x14ac:dyDescent="0.25">
      <c r="A63" s="139"/>
      <c r="B63" s="139"/>
      <c r="C63" s="139"/>
      <c r="D63" s="139"/>
      <c r="E63" s="139"/>
      <c r="F63" s="140"/>
      <c r="G63" s="139"/>
      <c r="H63" s="139"/>
      <c r="I63" s="139"/>
      <c r="J63" s="139"/>
      <c r="K63" s="139"/>
      <c r="L63" s="139"/>
      <c r="M63" s="139"/>
      <c r="N63" s="139"/>
      <c r="O63" s="139"/>
      <c r="P63" s="139"/>
      <c r="Q63" s="139"/>
      <c r="R63" s="139"/>
    </row>
    <row r="64" spans="1:28" hidden="1" x14ac:dyDescent="0.25">
      <c r="G64" s="14" t="s">
        <v>52</v>
      </c>
    </row>
    <row r="65" spans="7:15" hidden="1" x14ac:dyDescent="0.25">
      <c r="G65" s="3" t="s">
        <v>53</v>
      </c>
      <c r="N65" s="648"/>
      <c r="O65" s="648"/>
    </row>
    <row r="66" spans="7:15" hidden="1" x14ac:dyDescent="0.25">
      <c r="G66" s="3" t="s">
        <v>96</v>
      </c>
      <c r="N66" s="648"/>
      <c r="O66" s="648"/>
    </row>
    <row r="67" spans="7:15" ht="3.75" hidden="1" customHeight="1" x14ac:dyDescent="0.25">
      <c r="N67" s="101"/>
      <c r="O67" s="101"/>
    </row>
    <row r="68" spans="7:15" hidden="1" x14ac:dyDescent="0.25">
      <c r="G68" s="16" t="s">
        <v>241</v>
      </c>
      <c r="H68" s="3" t="s">
        <v>51</v>
      </c>
      <c r="N68" s="13">
        <f>LEN(TRIM(H55))</f>
        <v>0</v>
      </c>
      <c r="O68" s="17"/>
    </row>
    <row r="69" spans="7:15" ht="4.5" hidden="1" customHeight="1" x14ac:dyDescent="0.25">
      <c r="N69" s="13"/>
      <c r="O69" s="18"/>
    </row>
    <row r="70" spans="7:15" hidden="1" x14ac:dyDescent="0.25">
      <c r="H70" s="50" t="s">
        <v>161</v>
      </c>
      <c r="N70" s="13"/>
      <c r="O70" s="17"/>
    </row>
    <row r="71" spans="7:15" ht="3.75" hidden="1" customHeight="1" x14ac:dyDescent="0.25">
      <c r="N71" s="13"/>
      <c r="O71" s="18"/>
    </row>
    <row r="72" spans="7:15" hidden="1" x14ac:dyDescent="0.25">
      <c r="G72" s="16" t="s">
        <v>241</v>
      </c>
      <c r="H72" s="3" t="s">
        <v>227</v>
      </c>
      <c r="N72" s="13"/>
      <c r="O72" s="17"/>
    </row>
    <row r="73" spans="7:15" ht="6" hidden="1" customHeight="1" x14ac:dyDescent="0.25">
      <c r="N73" s="13"/>
      <c r="O73" s="13"/>
    </row>
    <row r="74" spans="7:15" hidden="1" x14ac:dyDescent="0.25">
      <c r="G74" s="16" t="s">
        <v>241</v>
      </c>
      <c r="H74" s="3" t="s">
        <v>50</v>
      </c>
      <c r="N74" s="13"/>
      <c r="O74" s="13"/>
    </row>
    <row r="75" spans="7:15" hidden="1" x14ac:dyDescent="0.25">
      <c r="N75" s="13"/>
      <c r="O75" s="13"/>
    </row>
    <row r="76" spans="7:15" hidden="1" x14ac:dyDescent="0.25">
      <c r="H76" s="14" t="s">
        <v>49</v>
      </c>
      <c r="N76" s="13"/>
      <c r="O76" s="13"/>
    </row>
    <row r="77" spans="7:15" hidden="1" x14ac:dyDescent="0.25">
      <c r="H77" s="14" t="s">
        <v>178</v>
      </c>
    </row>
    <row r="78" spans="7:15" hidden="1" x14ac:dyDescent="0.25">
      <c r="H78" s="14" t="s">
        <v>179</v>
      </c>
    </row>
    <row r="79" spans="7:15" hidden="1" x14ac:dyDescent="0.25"/>
    <row r="80" spans="7:15" hidden="1" x14ac:dyDescent="0.25">
      <c r="G80" s="14" t="s">
        <v>97</v>
      </c>
    </row>
    <row r="81" spans="7:15" hidden="1" x14ac:dyDescent="0.25">
      <c r="G81" s="3" t="s">
        <v>98</v>
      </c>
    </row>
    <row r="82" spans="7:15" hidden="1" x14ac:dyDescent="0.25">
      <c r="G82" s="649"/>
      <c r="H82" s="650"/>
      <c r="I82" s="650"/>
      <c r="J82" s="650"/>
      <c r="K82" s="650"/>
      <c r="L82" s="650"/>
      <c r="M82" s="650"/>
      <c r="N82" s="650"/>
      <c r="O82" s="651"/>
    </row>
    <row r="83" spans="7:15" hidden="1" x14ac:dyDescent="0.25">
      <c r="G83" s="652"/>
      <c r="H83" s="653"/>
      <c r="I83" s="653"/>
      <c r="J83" s="653"/>
      <c r="K83" s="653"/>
      <c r="L83" s="653"/>
      <c r="M83" s="653"/>
      <c r="N83" s="653"/>
      <c r="O83" s="654"/>
    </row>
    <row r="84" spans="7:15" hidden="1" x14ac:dyDescent="0.25">
      <c r="G84" s="652"/>
      <c r="H84" s="653"/>
      <c r="I84" s="653"/>
      <c r="J84" s="653"/>
      <c r="K84" s="653"/>
      <c r="L84" s="653"/>
      <c r="M84" s="653"/>
      <c r="N84" s="653"/>
      <c r="O84" s="654"/>
    </row>
    <row r="85" spans="7:15" hidden="1" x14ac:dyDescent="0.25">
      <c r="G85" s="652"/>
      <c r="H85" s="653"/>
      <c r="I85" s="653"/>
      <c r="J85" s="653"/>
      <c r="K85" s="653"/>
      <c r="L85" s="653"/>
      <c r="M85" s="653"/>
      <c r="N85" s="653"/>
      <c r="O85" s="654"/>
    </row>
    <row r="86" spans="7:15" hidden="1" x14ac:dyDescent="0.25">
      <c r="G86" s="652"/>
      <c r="H86" s="653"/>
      <c r="I86" s="653"/>
      <c r="J86" s="653"/>
      <c r="K86" s="653"/>
      <c r="L86" s="653"/>
      <c r="M86" s="653"/>
      <c r="N86" s="653"/>
      <c r="O86" s="654"/>
    </row>
    <row r="87" spans="7:15" hidden="1" x14ac:dyDescent="0.25">
      <c r="G87" s="652"/>
      <c r="H87" s="653"/>
      <c r="I87" s="653"/>
      <c r="J87" s="653"/>
      <c r="K87" s="653"/>
      <c r="L87" s="653"/>
      <c r="M87" s="653"/>
      <c r="N87" s="653"/>
      <c r="O87" s="654"/>
    </row>
    <row r="88" spans="7:15" hidden="1" x14ac:dyDescent="0.25">
      <c r="G88" s="652"/>
      <c r="H88" s="653"/>
      <c r="I88" s="653"/>
      <c r="J88" s="653"/>
      <c r="K88" s="653"/>
      <c r="L88" s="653"/>
      <c r="M88" s="653"/>
      <c r="N88" s="653"/>
      <c r="O88" s="654"/>
    </row>
    <row r="89" spans="7:15" hidden="1" x14ac:dyDescent="0.25">
      <c r="G89" s="652"/>
      <c r="H89" s="653"/>
      <c r="I89" s="653"/>
      <c r="J89" s="653"/>
      <c r="K89" s="653"/>
      <c r="L89" s="653"/>
      <c r="M89" s="653"/>
      <c r="N89" s="653"/>
      <c r="O89" s="654"/>
    </row>
    <row r="90" spans="7:15" hidden="1" x14ac:dyDescent="0.25">
      <c r="G90" s="655"/>
      <c r="H90" s="656"/>
      <c r="I90" s="656"/>
      <c r="J90" s="656"/>
      <c r="K90" s="656"/>
      <c r="L90" s="656"/>
      <c r="M90" s="656"/>
      <c r="N90" s="656"/>
      <c r="O90" s="657"/>
    </row>
    <row r="100" spans="8:8" x14ac:dyDescent="0.25">
      <c r="H100" s="15"/>
    </row>
  </sheetData>
  <sheetProtection algorithmName="SHA-512" hashValue="Uh/zOnxBY/nOezs6lD/IQ49jH0qdSnW4lHvo0Cx1d4GJEJQZkDTjhIvdILaB51zXI6yw4z8GktN74eDMfB9RkQ==" saltValue="JwMJPeM42kpDRWOZqvJo+Q==" spinCount="100000" sheet="1" objects="1" scenarios="1" selectLockedCells="1"/>
  <dataConsolidate/>
  <mergeCells count="5">
    <mergeCell ref="G9:J9"/>
    <mergeCell ref="A17:D20"/>
    <mergeCell ref="N65:O66"/>
    <mergeCell ref="G82:O90"/>
    <mergeCell ref="H17:M17"/>
  </mergeCells>
  <conditionalFormatting sqref="H17:M17">
    <cfRule type="expression" dxfId="43" priority="124">
      <formula>V17</formula>
    </cfRule>
  </conditionalFormatting>
  <conditionalFormatting sqref="I22:P22">
    <cfRule type="expression" dxfId="42" priority="74">
      <formula>IF(AND(LEN(TRIM($H$22))&gt;0, LEN(TRIM(I21))&gt;0),TRUE,FALSE)</formula>
    </cfRule>
  </conditionalFormatting>
  <conditionalFormatting sqref="I25:P25">
    <cfRule type="expression" dxfId="41" priority="73">
      <formula>IF(AND(LEN(TRIM($H$22))&gt;0, LEN(TRIM(I24))&gt;0),TRUE,FALSE)</formula>
    </cfRule>
  </conditionalFormatting>
  <conditionalFormatting sqref="I28:P28">
    <cfRule type="expression" dxfId="40" priority="72">
      <formula>IF(AND(LEN(TRIM($H$22))&gt;0, LEN(TRIM(I27))&gt;0),TRUE,FALSE)</formula>
    </cfRule>
  </conditionalFormatting>
  <conditionalFormatting sqref="I31:P31">
    <cfRule type="expression" dxfId="39" priority="71">
      <formula>IF(AND(LEN(TRIM($H$22))&gt;0, LEN(TRIM(I30))&gt;0),TRUE,FALSE)</formula>
    </cfRule>
  </conditionalFormatting>
  <conditionalFormatting sqref="I34:P34">
    <cfRule type="expression" dxfId="38" priority="70">
      <formula>IF(AND(LEN(TRIM($H$22))&gt;0, LEN(TRIM(I33))&gt;0),TRUE,FALSE)</formula>
    </cfRule>
  </conditionalFormatting>
  <conditionalFormatting sqref="I37:P37">
    <cfRule type="expression" dxfId="37" priority="69">
      <formula>IF(AND(LEN(TRIM($H$22))&gt;0, LEN(TRIM(I36))&gt;0),TRUE,FALSE)</formula>
    </cfRule>
  </conditionalFormatting>
  <conditionalFormatting sqref="I40:P40">
    <cfRule type="expression" dxfId="36" priority="68">
      <formula>IF(AND(LEN(TRIM($H$22))&gt;0, LEN(TRIM(I39))&gt;0),TRUE,FALSE)</formula>
    </cfRule>
  </conditionalFormatting>
  <conditionalFormatting sqref="I43:P43">
    <cfRule type="expression" dxfId="35" priority="67">
      <formula>IF(AND(LEN(TRIM($H$22))&gt;0, LEN(TRIM(I42))&gt;0),TRUE,FALSE)</formula>
    </cfRule>
  </conditionalFormatting>
  <conditionalFormatting sqref="I46:P46">
    <cfRule type="expression" dxfId="34" priority="66">
      <formula>IF(AND(LEN(TRIM($H$22))&gt;0, LEN(TRIM(I45))&gt;0),TRUE,FALSE)</formula>
    </cfRule>
  </conditionalFormatting>
  <conditionalFormatting sqref="I49:P49">
    <cfRule type="expression" dxfId="33" priority="65">
      <formula>IF(AND(LEN(TRIM($H$22))&gt;0, LEN(TRIM(I48))&gt;0),TRUE,FALSE)</formula>
    </cfRule>
  </conditionalFormatting>
  <conditionalFormatting sqref="I52:P52">
    <cfRule type="expression" dxfId="32" priority="64">
      <formula>IF(AND(LEN(TRIM($H$22))&gt;0, LEN(TRIM(I51))&gt;0),TRUE,FALSE)</formula>
    </cfRule>
  </conditionalFormatting>
  <conditionalFormatting sqref="I55:P55">
    <cfRule type="expression" dxfId="31" priority="63">
      <formula>IF(AND(LEN(TRIM($H$22))&gt;0, LEN(TRIM(I54))&gt;0),TRUE,FALSE)</formula>
    </cfRule>
  </conditionalFormatting>
  <conditionalFormatting sqref="I58:P58">
    <cfRule type="expression" dxfId="30" priority="62">
      <formula>IF(AND(LEN(TRIM($H$22))&gt;0, LEN(TRIM(I57))&gt;0),TRUE,FALSE)</formula>
    </cfRule>
  </conditionalFormatting>
  <conditionalFormatting sqref="I61:P61">
    <cfRule type="expression" dxfId="29" priority="61">
      <formula>IF(AND(LEN(TRIM($H$22))&gt;0, LEN(TRIM(I60))&gt;0),TRUE,FALSE)</formula>
    </cfRule>
  </conditionalFormatting>
  <conditionalFormatting sqref="H25">
    <cfRule type="expression" dxfId="28" priority="58">
      <formula>IF(LEN(TRIM(H22))&gt;0,TRUE,FALSE)</formula>
    </cfRule>
  </conditionalFormatting>
  <conditionalFormatting sqref="H28">
    <cfRule type="expression" dxfId="27" priority="57">
      <formula>IF(LEN(TRIM(H25))&gt;0,TRUE,FALSE)</formula>
    </cfRule>
  </conditionalFormatting>
  <conditionalFormatting sqref="D22">
    <cfRule type="expression" dxfId="26" priority="32">
      <formula>F21</formula>
    </cfRule>
  </conditionalFormatting>
  <conditionalFormatting sqref="D61">
    <cfRule type="expression" dxfId="25" priority="27">
      <formula>F60</formula>
    </cfRule>
  </conditionalFormatting>
  <conditionalFormatting sqref="D58">
    <cfRule type="expression" dxfId="24" priority="26">
      <formula>F57</formula>
    </cfRule>
  </conditionalFormatting>
  <conditionalFormatting sqref="D55">
    <cfRule type="expression" dxfId="23" priority="25">
      <formula>F54</formula>
    </cfRule>
  </conditionalFormatting>
  <conditionalFormatting sqref="D52">
    <cfRule type="expression" dxfId="22" priority="24">
      <formula>F51</formula>
    </cfRule>
  </conditionalFormatting>
  <conditionalFormatting sqref="D49">
    <cfRule type="expression" dxfId="21" priority="23">
      <formula>F48</formula>
    </cfRule>
  </conditionalFormatting>
  <conditionalFormatting sqref="D46">
    <cfRule type="expression" dxfId="20" priority="22">
      <formula>F45</formula>
    </cfRule>
  </conditionalFormatting>
  <conditionalFormatting sqref="D43">
    <cfRule type="expression" dxfId="19" priority="21">
      <formula>F42</formula>
    </cfRule>
  </conditionalFormatting>
  <conditionalFormatting sqref="D40">
    <cfRule type="expression" dxfId="18" priority="20">
      <formula>F39</formula>
    </cfRule>
  </conditionalFormatting>
  <conditionalFormatting sqref="D37">
    <cfRule type="expression" dxfId="17" priority="19">
      <formula>F36</formula>
    </cfRule>
  </conditionalFormatting>
  <conditionalFormatting sqref="D34">
    <cfRule type="expression" dxfId="16" priority="18">
      <formula>F33</formula>
    </cfRule>
  </conditionalFormatting>
  <conditionalFormatting sqref="D31">
    <cfRule type="expression" dxfId="15" priority="17">
      <formula>F30</formula>
    </cfRule>
  </conditionalFormatting>
  <conditionalFormatting sqref="D28">
    <cfRule type="expression" dxfId="14" priority="16">
      <formula>F27</formula>
    </cfRule>
  </conditionalFormatting>
  <conditionalFormatting sqref="D25">
    <cfRule type="expression" dxfId="13" priority="15">
      <formula>F24</formula>
    </cfRule>
  </conditionalFormatting>
  <conditionalFormatting sqref="A17:D21">
    <cfRule type="expression" dxfId="12" priority="14">
      <formula>IF(TRIM($H$22)&lt;&gt;"",TRUE,FALSE)</formula>
    </cfRule>
  </conditionalFormatting>
  <conditionalFormatting sqref="G10:G11">
    <cfRule type="expression" dxfId="11" priority="12">
      <formula>IF(AND(NOT(ISBLANK($G$10)),NOT(ISBLANK($G$11))),TRUE,FALSE)</formula>
    </cfRule>
  </conditionalFormatting>
  <conditionalFormatting sqref="H31">
    <cfRule type="expression" dxfId="10" priority="11">
      <formula>IF(LEN(TRIM(H28))&gt;0,TRUE,FALSE)</formula>
    </cfRule>
  </conditionalFormatting>
  <conditionalFormatting sqref="H34">
    <cfRule type="expression" dxfId="9" priority="10">
      <formula>IF(LEN(TRIM(H31))&gt;0,TRUE,FALSE)</formula>
    </cfRule>
  </conditionalFormatting>
  <conditionalFormatting sqref="H37">
    <cfRule type="expression" dxfId="8" priority="9">
      <formula>IF(LEN(TRIM(H34))&gt;0,TRUE,FALSE)</formula>
    </cfRule>
  </conditionalFormatting>
  <conditionalFormatting sqref="H40">
    <cfRule type="expression" dxfId="7" priority="8">
      <formula>IF(LEN(TRIM(H37))&gt;0,TRUE,FALSE)</formula>
    </cfRule>
  </conditionalFormatting>
  <conditionalFormatting sqref="H43">
    <cfRule type="expression" dxfId="6" priority="7">
      <formula>IF(LEN(TRIM(H40))&gt;0,TRUE,FALSE)</formula>
    </cfRule>
  </conditionalFormatting>
  <conditionalFormatting sqref="H46">
    <cfRule type="expression" dxfId="5" priority="6">
      <formula>IF(LEN(TRIM(H43))&gt;0,TRUE,FALSE)</formula>
    </cfRule>
  </conditionalFormatting>
  <conditionalFormatting sqref="H49">
    <cfRule type="expression" dxfId="4" priority="5">
      <formula>IF(LEN(TRIM(H46))&gt;0,TRUE,FALSE)</formula>
    </cfRule>
  </conditionalFormatting>
  <conditionalFormatting sqref="H52">
    <cfRule type="expression" dxfId="3" priority="4">
      <formula>IF(LEN(TRIM(H49))&gt;0,TRUE,FALSE)</formula>
    </cfRule>
  </conditionalFormatting>
  <conditionalFormatting sqref="H55">
    <cfRule type="expression" dxfId="2" priority="3">
      <formula>IF(LEN(TRIM(H52))&gt;0,TRUE,FALSE)</formula>
    </cfRule>
  </conditionalFormatting>
  <conditionalFormatting sqref="H58">
    <cfRule type="expression" dxfId="1" priority="2">
      <formula>IF(LEN(TRIM(H55))&gt;0,TRUE,FALSE)</formula>
    </cfRule>
  </conditionalFormatting>
  <conditionalFormatting sqref="H61">
    <cfRule type="expression" dxfId="0" priority="1">
      <formula>IF(LEN(TRIM(H58))&gt;0,TRUE,FALSE)</formula>
    </cfRule>
  </conditionalFormatting>
  <dataValidations count="5">
    <dataValidation allowBlank="1" showInputMessage="1" showErrorMessage="1" prompt="Put an &quot;X&quot; in this box to indicate your understanding of the need to upload other required or relevant files (as appropriate to your particular situation) to your CRM case." sqref="G74"/>
    <dataValidation allowBlank="1" showInputMessage="1" showErrorMessage="1" prompt="Put an &quot;X&quot; in this box to indicate your understanding of the need to upload your signed Statement of Understanding (separate file) to your CRM case." sqref="G72"/>
    <dataValidation allowBlank="1" showInputMessage="1" showErrorMessage="1" prompt="Put an &quot;X&quot; in this box to indicate your understanding of the need to upload this Excel file to your CRM case." sqref="G68"/>
    <dataValidation allowBlank="1" showInputMessage="1" showErrorMessage="1" prompt="If this item must be purchased from a secure site that requires your login credentials, place an &quot;X&quot; in this box. We will contact you for details. Do not enter your login credentials on this form!" sqref="D22 D25 D28 D31 D34 D37 D40 D43 D46 D49 D52 D55 D58 D61"/>
    <dataValidation type="decimal" allowBlank="1" showInputMessage="1" showErrorMessage="1" sqref="K22 K25 K61 K28 K31 K37 K40 K43 K46 K49 K52 K55 K58 K34">
      <formula1>0</formula1>
      <formula2>9999</formula2>
    </dataValidation>
  </dataValidations>
  <pageMargins left="0.25" right="0.25" top="0.25" bottom="0.2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cost type from the drop-down list, then enter the appropriate information in the cells that become visible.">
          <x14:formula1>
            <xm:f>RefData!$J$7:$J$14</xm:f>
          </x14:formula1>
          <xm:sqref>H25</xm:sqref>
        </x14:dataValidation>
        <x14:dataValidation type="list" allowBlank="1" showInputMessage="1" showErrorMessage="1">
          <x14:formula1>
            <xm:f>RefData!$J$7:$J$14</xm:f>
          </x14:formula1>
          <xm:sqref>H28 H22 H31 H34 H37 H40 H43 H46 H49 H52 H55 H58 H61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100"/>
  <sheetViews>
    <sheetView topLeftCell="A30" workbookViewId="0">
      <selection activeCell="C50" sqref="C50"/>
    </sheetView>
  </sheetViews>
  <sheetFormatPr defaultRowHeight="15" x14ac:dyDescent="0.25"/>
  <cols>
    <col min="1" max="1" width="18.7109375" style="10" customWidth="1"/>
    <col min="2" max="2" width="61.28515625" style="10" bestFit="1" customWidth="1"/>
    <col min="3" max="3" width="48.140625" style="10" customWidth="1"/>
    <col min="4" max="4" width="14.7109375" style="10" bestFit="1" customWidth="1"/>
    <col min="5" max="7" width="9.140625" style="10"/>
    <col min="8" max="8" width="16.28515625" style="10" customWidth="1"/>
    <col min="9" max="9" width="18.28515625" style="10" customWidth="1"/>
    <col min="10" max="10" width="13" style="23" customWidth="1"/>
    <col min="11" max="11" width="10.5703125" style="23" customWidth="1"/>
    <col min="12" max="12" width="12.28515625" style="23" customWidth="1"/>
    <col min="13" max="13" width="12.42578125" style="23" customWidth="1"/>
    <col min="14" max="14" width="19.5703125" style="23" customWidth="1"/>
    <col min="15" max="15" width="9" style="23" customWidth="1"/>
    <col min="16" max="16" width="19.7109375" style="23" customWidth="1"/>
    <col min="17" max="17" width="19.140625" style="23" customWidth="1"/>
    <col min="18" max="18" width="19.5703125" style="23" customWidth="1"/>
    <col min="19" max="19" width="12.42578125" style="23" customWidth="1"/>
    <col min="20" max="23" width="9.140625" style="23"/>
    <col min="24" max="28" width="9.140625" style="10"/>
    <col min="29" max="29" width="14.42578125" style="10" customWidth="1"/>
    <col min="30" max="16384" width="9.140625" style="10"/>
  </cols>
  <sheetData>
    <row r="1" spans="1:42" x14ac:dyDescent="0.25">
      <c r="A1" s="9"/>
      <c r="B1" s="7" t="s">
        <v>4</v>
      </c>
      <c r="C1" s="7" t="s">
        <v>5</v>
      </c>
      <c r="D1" s="7" t="s">
        <v>6</v>
      </c>
      <c r="E1" s="94" t="s">
        <v>8</v>
      </c>
      <c r="F1" s="7" t="s">
        <v>7</v>
      </c>
      <c r="J1" s="23">
        <v>1</v>
      </c>
      <c r="K1" s="23">
        <v>2</v>
      </c>
      <c r="L1" s="23">
        <v>3</v>
      </c>
      <c r="M1" s="23">
        <v>4</v>
      </c>
      <c r="N1" s="23">
        <v>5</v>
      </c>
      <c r="O1" s="23">
        <v>6</v>
      </c>
      <c r="P1" s="23">
        <v>7</v>
      </c>
      <c r="Q1" s="23">
        <v>8</v>
      </c>
      <c r="R1" s="23">
        <v>9</v>
      </c>
      <c r="S1" s="23">
        <v>10</v>
      </c>
      <c r="T1" s="23">
        <v>11</v>
      </c>
    </row>
    <row r="2" spans="1:42" ht="5.25" customHeight="1" x14ac:dyDescent="0.25">
      <c r="A2" s="9"/>
      <c r="B2" s="8"/>
      <c r="C2" s="8"/>
      <c r="D2" s="8"/>
      <c r="E2" s="8"/>
      <c r="F2" s="8"/>
    </row>
    <row r="3" spans="1:42" x14ac:dyDescent="0.25">
      <c r="B3" s="88" t="s">
        <v>192</v>
      </c>
      <c r="C3" s="81" t="s">
        <v>193</v>
      </c>
      <c r="D3" s="82" t="s">
        <v>10</v>
      </c>
      <c r="E3" s="95" t="s">
        <v>11</v>
      </c>
      <c r="F3" s="95"/>
    </row>
    <row r="4" spans="1:42" x14ac:dyDescent="0.25">
      <c r="B4" s="92" t="s">
        <v>211</v>
      </c>
      <c r="C4" s="81" t="s">
        <v>212</v>
      </c>
      <c r="D4" s="82" t="s">
        <v>13</v>
      </c>
      <c r="E4" s="95" t="s">
        <v>20</v>
      </c>
      <c r="F4" s="95"/>
      <c r="J4" s="11" t="s">
        <v>65</v>
      </c>
      <c r="K4" s="24"/>
      <c r="L4" s="11"/>
      <c r="M4" s="11"/>
      <c r="N4" s="11"/>
      <c r="O4" s="11"/>
      <c r="P4" s="11"/>
      <c r="Q4" s="11"/>
      <c r="R4" s="11"/>
      <c r="S4" s="11"/>
      <c r="T4" s="12" t="s">
        <v>91</v>
      </c>
      <c r="U4" s="23" t="s">
        <v>77</v>
      </c>
      <c r="V4" s="23" t="s">
        <v>57</v>
      </c>
      <c r="W4" s="23" t="s">
        <v>90</v>
      </c>
    </row>
    <row r="5" spans="1:42" x14ac:dyDescent="0.25">
      <c r="B5" s="80" t="s">
        <v>23</v>
      </c>
      <c r="C5" s="81" t="s">
        <v>195</v>
      </c>
      <c r="D5" s="82" t="s">
        <v>24</v>
      </c>
      <c r="E5" s="95" t="s">
        <v>25</v>
      </c>
      <c r="F5" s="95"/>
      <c r="I5" s="12"/>
      <c r="J5" s="11" t="s">
        <v>86</v>
      </c>
      <c r="K5" s="11" t="s">
        <v>64</v>
      </c>
      <c r="L5" s="11" t="s">
        <v>60</v>
      </c>
      <c r="M5" s="11" t="s">
        <v>70</v>
      </c>
      <c r="N5" s="11" t="s">
        <v>87</v>
      </c>
      <c r="O5" s="11" t="s">
        <v>88</v>
      </c>
      <c r="P5" s="11"/>
      <c r="Q5" s="11"/>
      <c r="R5" s="24"/>
      <c r="S5" s="24"/>
      <c r="T5" s="35">
        <v>5</v>
      </c>
      <c r="U5" s="23">
        <v>1</v>
      </c>
      <c r="V5" s="23">
        <v>0</v>
      </c>
      <c r="W5" s="23">
        <v>1</v>
      </c>
    </row>
    <row r="6" spans="1:42" ht="15.75" thickBot="1" x14ac:dyDescent="0.3">
      <c r="B6" s="88" t="s">
        <v>202</v>
      </c>
      <c r="C6" s="81" t="s">
        <v>203</v>
      </c>
      <c r="D6" s="82" t="s">
        <v>27</v>
      </c>
      <c r="E6" s="95" t="s">
        <v>40</v>
      </c>
      <c r="F6" s="95"/>
      <c r="I6" s="12" t="s">
        <v>93</v>
      </c>
      <c r="J6" s="11"/>
      <c r="K6" s="11" t="s">
        <v>89</v>
      </c>
      <c r="L6" s="11" t="s">
        <v>89</v>
      </c>
      <c r="M6" s="11" t="s">
        <v>89</v>
      </c>
      <c r="N6" s="11" t="s">
        <v>89</v>
      </c>
      <c r="O6" s="11" t="s">
        <v>89</v>
      </c>
      <c r="P6" s="11" t="s">
        <v>89</v>
      </c>
      <c r="Q6" s="11" t="s">
        <v>89</v>
      </c>
      <c r="R6" s="11" t="s">
        <v>89</v>
      </c>
      <c r="S6" s="11" t="s">
        <v>89</v>
      </c>
    </row>
    <row r="7" spans="1:42" x14ac:dyDescent="0.25">
      <c r="B7" s="80" t="s">
        <v>181</v>
      </c>
      <c r="C7" s="81" t="s">
        <v>182</v>
      </c>
      <c r="D7" s="82" t="s">
        <v>183</v>
      </c>
      <c r="E7" s="95" t="s">
        <v>9</v>
      </c>
      <c r="F7" s="95"/>
      <c r="I7" s="147">
        <v>1</v>
      </c>
      <c r="J7" s="55" t="str">
        <f>VLOOKUP($H$17+$I7,$H$18:$W$50,J$1+2,FALSE) &amp; ""</f>
        <v/>
      </c>
      <c r="K7" s="55" t="str">
        <f t="shared" ref="K7:W7" si="0">VLOOKUP($H$17+$I7,$H$18:$W$50,K$1+2,FALSE) &amp; ""</f>
        <v>Vendor Name</v>
      </c>
      <c r="L7" s="55" t="str">
        <f t="shared" si="0"/>
        <v>URL for this item on vendor's web site</v>
      </c>
      <c r="M7" s="55" t="str">
        <f t="shared" si="0"/>
        <v>Price</v>
      </c>
      <c r="N7" s="55" t="str">
        <f t="shared" si="0"/>
        <v>Cred Exam Number</v>
      </c>
      <c r="O7" s="55" t="str">
        <f t="shared" si="0"/>
        <v>Cred Exam Description</v>
      </c>
      <c r="P7" s="55" t="str">
        <f t="shared" si="0"/>
        <v>Comment</v>
      </c>
      <c r="Q7" s="55" t="str">
        <f t="shared" si="0"/>
        <v xml:space="preserve"> </v>
      </c>
      <c r="R7" s="55" t="str">
        <f t="shared" si="0"/>
        <v xml:space="preserve"> </v>
      </c>
      <c r="S7" s="55" t="str">
        <f t="shared" si="0"/>
        <v/>
      </c>
      <c r="T7" s="56" t="str">
        <f t="shared" si="0"/>
        <v>7</v>
      </c>
      <c r="U7" s="57" t="str">
        <f t="shared" si="0"/>
        <v>1</v>
      </c>
      <c r="V7" s="57" t="str">
        <f t="shared" si="0"/>
        <v>1</v>
      </c>
      <c r="W7" s="58" t="str">
        <f t="shared" si="0"/>
        <v>1</v>
      </c>
      <c r="AB7" s="10">
        <v>1</v>
      </c>
      <c r="AC7" s="11" t="s">
        <v>223</v>
      </c>
      <c r="AD7" s="11" t="s">
        <v>64</v>
      </c>
      <c r="AE7" s="11" t="s">
        <v>60</v>
      </c>
      <c r="AF7" s="11" t="s">
        <v>70</v>
      </c>
      <c r="AG7" s="11" t="s">
        <v>224</v>
      </c>
      <c r="AH7" s="11" t="s">
        <v>225</v>
      </c>
      <c r="AI7" s="11" t="s">
        <v>73</v>
      </c>
      <c r="AJ7" s="11" t="s">
        <v>89</v>
      </c>
      <c r="AK7" s="11" t="s">
        <v>89</v>
      </c>
      <c r="AL7" s="11"/>
      <c r="AM7" s="12">
        <v>7</v>
      </c>
      <c r="AN7" s="23">
        <v>1</v>
      </c>
      <c r="AO7" s="23">
        <v>0</v>
      </c>
      <c r="AP7" s="23">
        <v>1</v>
      </c>
    </row>
    <row r="8" spans="1:42" x14ac:dyDescent="0.25">
      <c r="B8" s="83" t="s">
        <v>46</v>
      </c>
      <c r="C8" s="83" t="s">
        <v>204</v>
      </c>
      <c r="D8" s="85" t="s">
        <v>12</v>
      </c>
      <c r="E8" s="96" t="s">
        <v>47</v>
      </c>
      <c r="F8" s="96"/>
      <c r="I8" s="148">
        <v>2</v>
      </c>
      <c r="J8" s="60" t="str">
        <f t="shared" ref="J8:W14" si="1">VLOOKUP($H$17+$I8,$H$18:$W$50,J$1+2,FALSE) &amp; ""</f>
        <v/>
      </c>
      <c r="K8" s="60" t="str">
        <f t="shared" si="1"/>
        <v>Vendor Name</v>
      </c>
      <c r="L8" s="60" t="str">
        <f t="shared" si="1"/>
        <v>URL for this item on vendor's web site</v>
      </c>
      <c r="M8" s="60" t="str">
        <f t="shared" si="1"/>
        <v>Fee Amount</v>
      </c>
      <c r="N8" s="60" t="str">
        <f t="shared" si="1"/>
        <v>Comment</v>
      </c>
      <c r="O8" s="60" t="str">
        <f t="shared" si="1"/>
        <v xml:space="preserve"> </v>
      </c>
      <c r="P8" s="60" t="str">
        <f t="shared" si="1"/>
        <v xml:space="preserve"> </v>
      </c>
      <c r="Q8" s="60" t="str">
        <f t="shared" si="1"/>
        <v xml:space="preserve"> </v>
      </c>
      <c r="R8" s="60" t="str">
        <f t="shared" si="1"/>
        <v xml:space="preserve"> </v>
      </c>
      <c r="S8" s="60" t="str">
        <f t="shared" si="1"/>
        <v xml:space="preserve"> </v>
      </c>
      <c r="T8" s="61" t="str">
        <f t="shared" si="1"/>
        <v>4</v>
      </c>
      <c r="U8" s="62" t="str">
        <f t="shared" si="1"/>
        <v>2</v>
      </c>
      <c r="V8" s="62" t="str">
        <f t="shared" si="1"/>
        <v>2</v>
      </c>
      <c r="W8" s="63" t="str">
        <f t="shared" si="1"/>
        <v>2</v>
      </c>
      <c r="AB8" s="10">
        <v>2</v>
      </c>
      <c r="AC8" s="11" t="s">
        <v>54</v>
      </c>
      <c r="AD8" s="11" t="s">
        <v>64</v>
      </c>
      <c r="AE8" s="11" t="s">
        <v>60</v>
      </c>
      <c r="AF8" s="11" t="s">
        <v>78</v>
      </c>
      <c r="AG8" s="11" t="s">
        <v>73</v>
      </c>
      <c r="AH8" s="11" t="s">
        <v>89</v>
      </c>
      <c r="AI8" s="11" t="s">
        <v>89</v>
      </c>
      <c r="AJ8" s="11" t="s">
        <v>89</v>
      </c>
      <c r="AK8" s="11" t="s">
        <v>89</v>
      </c>
      <c r="AL8" s="11" t="s">
        <v>89</v>
      </c>
      <c r="AM8" s="12">
        <v>4</v>
      </c>
      <c r="AN8" s="23">
        <v>1</v>
      </c>
      <c r="AO8" s="23">
        <v>0</v>
      </c>
      <c r="AP8" s="23">
        <v>1</v>
      </c>
    </row>
    <row r="9" spans="1:42" x14ac:dyDescent="0.25">
      <c r="B9" s="89" t="s">
        <v>36</v>
      </c>
      <c r="C9" s="84" t="s">
        <v>207</v>
      </c>
      <c r="D9" s="85" t="s">
        <v>37</v>
      </c>
      <c r="E9" s="96" t="s">
        <v>38</v>
      </c>
      <c r="F9" s="96"/>
      <c r="I9" s="148">
        <v>3</v>
      </c>
      <c r="J9" s="60" t="str">
        <f t="shared" si="1"/>
        <v/>
      </c>
      <c r="K9" s="60" t="str">
        <f t="shared" si="1"/>
        <v>Vendor Name</v>
      </c>
      <c r="L9" s="60" t="str">
        <f t="shared" si="1"/>
        <v>URL for this item on vendor's web site</v>
      </c>
      <c r="M9" s="60" t="str">
        <f t="shared" si="1"/>
        <v>Fee Amount</v>
      </c>
      <c r="N9" s="60" t="str">
        <f t="shared" si="1"/>
        <v>Mandatory (Y or N)</v>
      </c>
      <c r="O9" s="60" t="str">
        <f t="shared" si="1"/>
        <v>Comment</v>
      </c>
      <c r="P9" s="60" t="str">
        <f t="shared" si="1"/>
        <v xml:space="preserve"> </v>
      </c>
      <c r="Q9" s="60" t="str">
        <f t="shared" si="1"/>
        <v xml:space="preserve"> </v>
      </c>
      <c r="R9" s="60" t="str">
        <f t="shared" si="1"/>
        <v xml:space="preserve"> </v>
      </c>
      <c r="S9" s="60" t="str">
        <f t="shared" si="1"/>
        <v xml:space="preserve"> </v>
      </c>
      <c r="T9" s="61" t="str">
        <f t="shared" si="1"/>
        <v>6</v>
      </c>
      <c r="U9" s="62" t="str">
        <f t="shared" si="1"/>
        <v>3</v>
      </c>
      <c r="V9" s="62" t="str">
        <f t="shared" si="1"/>
        <v>3</v>
      </c>
      <c r="W9" s="63" t="str">
        <f t="shared" si="1"/>
        <v>3</v>
      </c>
      <c r="AB9" s="10">
        <v>3</v>
      </c>
      <c r="AC9" s="11" t="s">
        <v>55</v>
      </c>
      <c r="AD9" s="11" t="s">
        <v>64</v>
      </c>
      <c r="AE9" s="11" t="s">
        <v>60</v>
      </c>
      <c r="AF9" s="11" t="s">
        <v>78</v>
      </c>
      <c r="AG9" s="11" t="s">
        <v>79</v>
      </c>
      <c r="AH9" s="11" t="s">
        <v>73</v>
      </c>
      <c r="AI9" s="11" t="s">
        <v>89</v>
      </c>
      <c r="AJ9" s="11" t="s">
        <v>89</v>
      </c>
      <c r="AK9" s="11" t="s">
        <v>89</v>
      </c>
      <c r="AL9" s="11" t="s">
        <v>89</v>
      </c>
      <c r="AM9" s="12">
        <v>6</v>
      </c>
      <c r="AN9" s="23">
        <v>1</v>
      </c>
      <c r="AO9" s="23">
        <v>0</v>
      </c>
      <c r="AP9" s="23">
        <v>1</v>
      </c>
    </row>
    <row r="10" spans="1:42" x14ac:dyDescent="0.25">
      <c r="B10" s="80" t="s">
        <v>28</v>
      </c>
      <c r="C10" s="81" t="s">
        <v>205</v>
      </c>
      <c r="D10" s="82" t="s">
        <v>206</v>
      </c>
      <c r="E10" s="95" t="s">
        <v>29</v>
      </c>
      <c r="F10" s="95"/>
      <c r="I10" s="148">
        <v>4</v>
      </c>
      <c r="J10" s="60" t="str">
        <f t="shared" si="1"/>
        <v/>
      </c>
      <c r="K10" s="60" t="str">
        <f t="shared" si="1"/>
        <v>Vendor Name</v>
      </c>
      <c r="L10" s="60" t="str">
        <f t="shared" si="1"/>
        <v>URL for this item on vendor's web site</v>
      </c>
      <c r="M10" s="60" t="str">
        <f t="shared" si="1"/>
        <v>Cost</v>
      </c>
      <c r="N10" s="60" t="str">
        <f t="shared" si="1"/>
        <v>Training Number</v>
      </c>
      <c r="O10" s="60" t="str">
        <f t="shared" si="1"/>
        <v>Training Title</v>
      </c>
      <c r="P10" s="60" t="str">
        <f t="shared" si="1"/>
        <v>Comment</v>
      </c>
      <c r="Q10" s="60" t="str">
        <f t="shared" si="1"/>
        <v xml:space="preserve"> </v>
      </c>
      <c r="R10" s="60" t="str">
        <f t="shared" si="1"/>
        <v xml:space="preserve"> </v>
      </c>
      <c r="S10" s="60" t="str">
        <f t="shared" si="1"/>
        <v xml:space="preserve"> </v>
      </c>
      <c r="T10" s="61" t="str">
        <f t="shared" si="1"/>
        <v>7</v>
      </c>
      <c r="U10" s="62" t="str">
        <f t="shared" si="1"/>
        <v>4</v>
      </c>
      <c r="V10" s="62" t="str">
        <f t="shared" si="1"/>
        <v>4</v>
      </c>
      <c r="W10" s="63" t="str">
        <f t="shared" si="1"/>
        <v>4</v>
      </c>
      <c r="AB10" s="10">
        <v>4</v>
      </c>
      <c r="AC10" s="11" t="s">
        <v>56</v>
      </c>
      <c r="AD10" s="11" t="s">
        <v>64</v>
      </c>
      <c r="AE10" s="11" t="s">
        <v>60</v>
      </c>
      <c r="AF10" s="11" t="s">
        <v>85</v>
      </c>
      <c r="AG10" s="11" t="s">
        <v>80</v>
      </c>
      <c r="AH10" s="11" t="s">
        <v>81</v>
      </c>
      <c r="AI10" s="11" t="s">
        <v>73</v>
      </c>
      <c r="AJ10" s="11" t="s">
        <v>89</v>
      </c>
      <c r="AK10" s="11" t="s">
        <v>89</v>
      </c>
      <c r="AL10" s="11" t="s">
        <v>89</v>
      </c>
      <c r="AM10" s="12">
        <v>7</v>
      </c>
      <c r="AN10" s="23">
        <v>1</v>
      </c>
      <c r="AO10" s="23">
        <v>0</v>
      </c>
      <c r="AP10" s="23">
        <v>1</v>
      </c>
    </row>
    <row r="11" spans="1:42" x14ac:dyDescent="0.25">
      <c r="B11" s="80" t="s">
        <v>31</v>
      </c>
      <c r="C11" s="81" t="s">
        <v>198</v>
      </c>
      <c r="D11" s="82" t="s">
        <v>27</v>
      </c>
      <c r="E11" s="95" t="s">
        <v>32</v>
      </c>
      <c r="F11" s="95"/>
      <c r="I11" s="148">
        <v>5</v>
      </c>
      <c r="J11" s="60" t="str">
        <f t="shared" si="1"/>
        <v/>
      </c>
      <c r="K11" s="60" t="str">
        <f t="shared" si="1"/>
        <v>Vendor Name</v>
      </c>
      <c r="L11" s="60" t="str">
        <f t="shared" si="1"/>
        <v>URL for this item on vendor's web site</v>
      </c>
      <c r="M11" s="60" t="str">
        <f t="shared" si="1"/>
        <v>Price</v>
      </c>
      <c r="N11" s="60" t="str">
        <f t="shared" si="1"/>
        <v>Course Number</v>
      </c>
      <c r="O11" s="60" t="str">
        <f t="shared" si="1"/>
        <v>Course Title</v>
      </c>
      <c r="P11" s="60" t="str">
        <f t="shared" si="1"/>
        <v>Description</v>
      </c>
      <c r="Q11" s="60" t="str">
        <f t="shared" si="1"/>
        <v xml:space="preserve"> </v>
      </c>
      <c r="R11" s="60" t="str">
        <f t="shared" si="1"/>
        <v xml:space="preserve"> </v>
      </c>
      <c r="S11" s="60" t="str">
        <f t="shared" si="1"/>
        <v xml:space="preserve"> </v>
      </c>
      <c r="T11" s="61" t="str">
        <f t="shared" si="1"/>
        <v>7</v>
      </c>
      <c r="U11" s="62" t="str">
        <f t="shared" si="1"/>
        <v>5</v>
      </c>
      <c r="V11" s="62" t="str">
        <f t="shared" si="1"/>
        <v>5</v>
      </c>
      <c r="W11" s="63" t="str">
        <f t="shared" si="1"/>
        <v>5</v>
      </c>
      <c r="AB11" s="10">
        <v>5</v>
      </c>
      <c r="AC11" s="11" t="s">
        <v>58</v>
      </c>
      <c r="AD11" s="11" t="s">
        <v>64</v>
      </c>
      <c r="AE11" s="11" t="s">
        <v>60</v>
      </c>
      <c r="AF11" s="11" t="s">
        <v>70</v>
      </c>
      <c r="AG11" s="11" t="s">
        <v>74</v>
      </c>
      <c r="AH11" s="11" t="s">
        <v>2</v>
      </c>
      <c r="AI11" s="11" t="s">
        <v>75</v>
      </c>
      <c r="AJ11" s="11" t="s">
        <v>89</v>
      </c>
      <c r="AK11" s="11" t="s">
        <v>89</v>
      </c>
      <c r="AL11" s="11" t="s">
        <v>89</v>
      </c>
      <c r="AM11" s="12">
        <v>7</v>
      </c>
      <c r="AN11" s="23">
        <v>1</v>
      </c>
      <c r="AO11" s="23">
        <v>0</v>
      </c>
      <c r="AP11" s="23">
        <v>1</v>
      </c>
    </row>
    <row r="12" spans="1:42" x14ac:dyDescent="0.25">
      <c r="B12" s="86" t="s">
        <v>26</v>
      </c>
      <c r="C12" s="84" t="s">
        <v>196</v>
      </c>
      <c r="D12" s="85" t="s">
        <v>27</v>
      </c>
      <c r="E12" s="96" t="s">
        <v>197</v>
      </c>
      <c r="F12" s="96"/>
      <c r="I12" s="148">
        <v>6</v>
      </c>
      <c r="J12" s="60" t="str">
        <f t="shared" si="1"/>
        <v/>
      </c>
      <c r="K12" s="60" t="str">
        <f t="shared" si="1"/>
        <v>Vendor Name</v>
      </c>
      <c r="L12" s="60" t="str">
        <f t="shared" si="1"/>
        <v>URL for this item on vendor's web site</v>
      </c>
      <c r="M12" s="60" t="str">
        <f t="shared" si="1"/>
        <v>Price</v>
      </c>
      <c r="N12" s="60" t="str">
        <f t="shared" si="1"/>
        <v>ISBN</v>
      </c>
      <c r="O12" s="60" t="str">
        <f t="shared" si="1"/>
        <v>Title</v>
      </c>
      <c r="P12" s="60" t="str">
        <f t="shared" si="1"/>
        <v>Publisher</v>
      </c>
      <c r="Q12" s="60" t="str">
        <f t="shared" si="1"/>
        <v>Edition</v>
      </c>
      <c r="R12" s="60" t="str">
        <f t="shared" si="1"/>
        <v>Author(s)</v>
      </c>
      <c r="S12" s="60" t="str">
        <f t="shared" si="1"/>
        <v>Author(s)</v>
      </c>
      <c r="T12" s="61" t="str">
        <f t="shared" si="1"/>
        <v>9</v>
      </c>
      <c r="U12" s="62" t="str">
        <f t="shared" si="1"/>
        <v>6</v>
      </c>
      <c r="V12" s="62" t="str">
        <f t="shared" si="1"/>
        <v>6</v>
      </c>
      <c r="W12" s="63" t="str">
        <f t="shared" si="1"/>
        <v>6</v>
      </c>
      <c r="AB12" s="10">
        <v>6</v>
      </c>
      <c r="AC12" s="11" t="s">
        <v>82</v>
      </c>
      <c r="AD12" s="11" t="s">
        <v>64</v>
      </c>
      <c r="AE12" s="11" t="s">
        <v>60</v>
      </c>
      <c r="AF12" s="11" t="s">
        <v>70</v>
      </c>
      <c r="AG12" s="11" t="s">
        <v>68</v>
      </c>
      <c r="AH12" s="11" t="s">
        <v>69</v>
      </c>
      <c r="AI12" s="11" t="s">
        <v>61</v>
      </c>
      <c r="AJ12" s="11" t="s">
        <v>62</v>
      </c>
      <c r="AK12" s="11" t="s">
        <v>63</v>
      </c>
      <c r="AL12" s="11" t="s">
        <v>63</v>
      </c>
      <c r="AM12" s="12">
        <v>9</v>
      </c>
      <c r="AN12" s="23">
        <v>0</v>
      </c>
      <c r="AO12" s="23">
        <v>1</v>
      </c>
      <c r="AP12" s="23">
        <v>15</v>
      </c>
    </row>
    <row r="13" spans="1:42" x14ac:dyDescent="0.25">
      <c r="B13" s="91" t="s">
        <v>209</v>
      </c>
      <c r="C13" s="84" t="s">
        <v>210</v>
      </c>
      <c r="D13" s="85" t="s">
        <v>13</v>
      </c>
      <c r="E13" s="96" t="s">
        <v>9</v>
      </c>
      <c r="F13" s="96"/>
      <c r="I13" s="148">
        <v>7</v>
      </c>
      <c r="J13" s="60" t="str">
        <f t="shared" si="1"/>
        <v/>
      </c>
      <c r="K13" s="60" t="str">
        <f t="shared" si="1"/>
        <v>Vendor Name</v>
      </c>
      <c r="L13" s="60" t="str">
        <f t="shared" si="1"/>
        <v>URL for this item on vendor's web site</v>
      </c>
      <c r="M13" s="60" t="str">
        <f t="shared" si="1"/>
        <v>Price each</v>
      </c>
      <c r="N13" s="60" t="str">
        <f t="shared" si="1"/>
        <v>Part Number</v>
      </c>
      <c r="O13" s="60" t="str">
        <f t="shared" si="1"/>
        <v>Quantity</v>
      </c>
      <c r="P13" s="60" t="str">
        <f t="shared" si="1"/>
        <v>Item Description</v>
      </c>
      <c r="Q13" s="60" t="str">
        <f t="shared" si="1"/>
        <v>Comment</v>
      </c>
      <c r="R13" s="60" t="str">
        <f t="shared" si="1"/>
        <v xml:space="preserve"> </v>
      </c>
      <c r="S13" s="60" t="str">
        <f t="shared" si="1"/>
        <v xml:space="preserve"> </v>
      </c>
      <c r="T13" s="61" t="str">
        <f t="shared" si="1"/>
        <v>8</v>
      </c>
      <c r="U13" s="62" t="str">
        <f t="shared" si="1"/>
        <v>7</v>
      </c>
      <c r="V13" s="62" t="str">
        <f t="shared" si="1"/>
        <v>7</v>
      </c>
      <c r="W13" s="63" t="str">
        <f t="shared" si="1"/>
        <v>7</v>
      </c>
      <c r="AB13" s="10">
        <v>7</v>
      </c>
      <c r="AC13" s="11" t="s">
        <v>57</v>
      </c>
      <c r="AD13" s="11" t="s">
        <v>64</v>
      </c>
      <c r="AE13" s="11" t="s">
        <v>60</v>
      </c>
      <c r="AF13" s="11" t="s">
        <v>84</v>
      </c>
      <c r="AG13" s="11" t="s">
        <v>71</v>
      </c>
      <c r="AH13" s="11" t="s">
        <v>83</v>
      </c>
      <c r="AI13" s="11" t="s">
        <v>72</v>
      </c>
      <c r="AJ13" s="11" t="s">
        <v>73</v>
      </c>
      <c r="AK13" s="11" t="s">
        <v>89</v>
      </c>
      <c r="AL13" s="11" t="s">
        <v>89</v>
      </c>
      <c r="AM13" s="12">
        <v>8</v>
      </c>
      <c r="AN13" s="23">
        <v>0</v>
      </c>
      <c r="AO13" s="23">
        <v>1</v>
      </c>
      <c r="AP13" s="23">
        <v>15</v>
      </c>
    </row>
    <row r="14" spans="1:42" ht="15.75" thickBot="1" x14ac:dyDescent="0.3">
      <c r="B14" s="83" t="s">
        <v>14</v>
      </c>
      <c r="C14" s="84" t="s">
        <v>15</v>
      </c>
      <c r="D14" s="85" t="s">
        <v>183</v>
      </c>
      <c r="E14" s="96" t="s">
        <v>16</v>
      </c>
      <c r="F14" s="96"/>
      <c r="I14" s="149">
        <v>8</v>
      </c>
      <c r="J14" s="65" t="str">
        <f t="shared" si="1"/>
        <v/>
      </c>
      <c r="K14" s="65" t="str">
        <f t="shared" si="1"/>
        <v>Vendor Name</v>
      </c>
      <c r="L14" s="65" t="str">
        <f t="shared" si="1"/>
        <v>URL for this item on vendor's web site</v>
      </c>
      <c r="M14" s="65" t="str">
        <f t="shared" si="1"/>
        <v>Price</v>
      </c>
      <c r="N14" s="65" t="str">
        <f t="shared" si="1"/>
        <v>Course Number</v>
      </c>
      <c r="O14" s="65" t="str">
        <f t="shared" si="1"/>
        <v>Boot Camp Title</v>
      </c>
      <c r="P14" s="65" t="str">
        <f t="shared" si="1"/>
        <v>Description</v>
      </c>
      <c r="Q14" s="65" t="str">
        <f t="shared" si="1"/>
        <v xml:space="preserve"> </v>
      </c>
      <c r="R14" s="65" t="str">
        <f t="shared" si="1"/>
        <v xml:space="preserve"> </v>
      </c>
      <c r="S14" s="65" t="str">
        <f t="shared" si="1"/>
        <v xml:space="preserve"> </v>
      </c>
      <c r="T14" s="66" t="str">
        <f t="shared" si="1"/>
        <v>7</v>
      </c>
      <c r="U14" s="67" t="str">
        <f t="shared" si="1"/>
        <v>8</v>
      </c>
      <c r="V14" s="67" t="str">
        <f t="shared" si="1"/>
        <v>8</v>
      </c>
      <c r="W14" s="68" t="str">
        <f t="shared" si="1"/>
        <v>8</v>
      </c>
      <c r="AB14" s="10">
        <v>8</v>
      </c>
      <c r="AC14" s="11" t="s">
        <v>59</v>
      </c>
      <c r="AD14" s="11" t="s">
        <v>64</v>
      </c>
      <c r="AE14" s="11" t="s">
        <v>60</v>
      </c>
      <c r="AF14" s="11" t="s">
        <v>70</v>
      </c>
      <c r="AG14" s="11" t="s">
        <v>74</v>
      </c>
      <c r="AH14" s="11" t="s">
        <v>76</v>
      </c>
      <c r="AI14" s="11" t="s">
        <v>75</v>
      </c>
      <c r="AJ14" s="11" t="s">
        <v>89</v>
      </c>
      <c r="AK14" s="11" t="s">
        <v>89</v>
      </c>
      <c r="AL14" s="11" t="s">
        <v>89</v>
      </c>
      <c r="AM14" s="12">
        <v>7</v>
      </c>
      <c r="AN14" s="23">
        <v>1</v>
      </c>
      <c r="AO14" s="23">
        <v>0</v>
      </c>
      <c r="AP14" s="23">
        <v>1</v>
      </c>
    </row>
    <row r="15" spans="1:42" x14ac:dyDescent="0.25">
      <c r="B15" s="83" t="s">
        <v>21</v>
      </c>
      <c r="C15" s="84" t="s">
        <v>220</v>
      </c>
      <c r="D15" s="89" t="s">
        <v>221</v>
      </c>
      <c r="E15" s="98" t="s">
        <v>22</v>
      </c>
      <c r="F15" s="98"/>
      <c r="I15" s="150" t="s">
        <v>234</v>
      </c>
      <c r="J15" s="23" t="str">
        <f>J7&amp;"#"&amp;J8&amp;"#"&amp;J9&amp;"#"&amp;J10&amp;"#"&amp;J11&amp;"#"&amp;J12&amp;"#"&amp;J13&amp;"#"&amp;J14</f>
        <v>#######</v>
      </c>
    </row>
    <row r="16" spans="1:42" x14ac:dyDescent="0.25">
      <c r="B16" s="82" t="s">
        <v>184</v>
      </c>
      <c r="C16" s="81" t="s">
        <v>185</v>
      </c>
      <c r="D16" s="82" t="s">
        <v>183</v>
      </c>
      <c r="E16" s="95" t="s">
        <v>18</v>
      </c>
      <c r="F16" s="95"/>
    </row>
    <row r="17" spans="2:23" ht="15.75" thickBot="1" x14ac:dyDescent="0.3">
      <c r="B17" s="86" t="s">
        <v>17</v>
      </c>
      <c r="C17" s="84" t="s">
        <v>185</v>
      </c>
      <c r="D17" s="85" t="s">
        <v>183</v>
      </c>
      <c r="E17" s="96" t="s">
        <v>18</v>
      </c>
      <c r="F17" s="96"/>
      <c r="H17" s="10">
        <f>IF(Page_2_Cost_Details!G10&lt;&gt;"",14,IF(Page_2_Cost_Details!G11&lt;&gt;"",25,3))</f>
        <v>3</v>
      </c>
      <c r="I17" s="10" t="s">
        <v>230</v>
      </c>
    </row>
    <row r="18" spans="2:23" x14ac:dyDescent="0.25">
      <c r="B18" s="87" t="s">
        <v>19</v>
      </c>
      <c r="C18" s="81" t="s">
        <v>185</v>
      </c>
      <c r="D18" s="82" t="s">
        <v>183</v>
      </c>
      <c r="E18" s="95" t="s">
        <v>18</v>
      </c>
      <c r="F18" s="95"/>
      <c r="G18" s="137" t="s">
        <v>231</v>
      </c>
      <c r="H18" s="110">
        <v>1</v>
      </c>
      <c r="I18" s="111"/>
      <c r="J18" s="112" t="s">
        <v>65</v>
      </c>
      <c r="K18" s="112"/>
      <c r="L18" s="112"/>
      <c r="M18" s="112"/>
      <c r="N18" s="112"/>
      <c r="O18" s="112"/>
      <c r="P18" s="112"/>
      <c r="Q18" s="112"/>
      <c r="R18" s="112"/>
      <c r="S18" s="112"/>
      <c r="T18" s="112" t="s">
        <v>91</v>
      </c>
      <c r="U18" s="112" t="s">
        <v>77</v>
      </c>
      <c r="V18" s="112" t="s">
        <v>57</v>
      </c>
      <c r="W18" s="113" t="s">
        <v>90</v>
      </c>
    </row>
    <row r="19" spans="2:23" x14ac:dyDescent="0.25">
      <c r="B19" s="92" t="s">
        <v>214</v>
      </c>
      <c r="C19" s="81" t="s">
        <v>212</v>
      </c>
      <c r="D19" s="82" t="s">
        <v>13</v>
      </c>
      <c r="E19" s="95" t="s">
        <v>20</v>
      </c>
      <c r="F19" s="95"/>
      <c r="H19" s="114">
        <f>H18+1</f>
        <v>2</v>
      </c>
      <c r="I19" s="115"/>
      <c r="J19" s="116" t="s">
        <v>86</v>
      </c>
      <c r="K19" s="116" t="s">
        <v>64</v>
      </c>
      <c r="L19" s="116" t="s">
        <v>60</v>
      </c>
      <c r="M19" s="116" t="s">
        <v>70</v>
      </c>
      <c r="N19" s="116" t="s">
        <v>87</v>
      </c>
      <c r="O19" s="116" t="s">
        <v>88</v>
      </c>
      <c r="P19" s="116"/>
      <c r="Q19" s="116"/>
      <c r="R19" s="116"/>
      <c r="S19" s="116"/>
      <c r="T19" s="116">
        <v>5</v>
      </c>
      <c r="U19" s="116">
        <v>1</v>
      </c>
      <c r="V19" s="116">
        <v>0</v>
      </c>
      <c r="W19" s="117">
        <v>1</v>
      </c>
    </row>
    <row r="20" spans="2:23" x14ac:dyDescent="0.25">
      <c r="B20" s="91" t="s">
        <v>215</v>
      </c>
      <c r="C20" s="84" t="s">
        <v>212</v>
      </c>
      <c r="D20" s="85" t="s">
        <v>13</v>
      </c>
      <c r="E20" s="96" t="s">
        <v>20</v>
      </c>
      <c r="F20" s="96"/>
      <c r="H20" s="114">
        <f t="shared" ref="H20:H50" si="2">H19+1</f>
        <v>3</v>
      </c>
      <c r="I20" s="115"/>
      <c r="J20" s="116"/>
      <c r="K20" s="116" t="s">
        <v>89</v>
      </c>
      <c r="L20" s="116" t="s">
        <v>89</v>
      </c>
      <c r="M20" s="116" t="s">
        <v>89</v>
      </c>
      <c r="N20" s="116" t="s">
        <v>89</v>
      </c>
      <c r="O20" s="116" t="s">
        <v>89</v>
      </c>
      <c r="P20" s="116" t="s">
        <v>89</v>
      </c>
      <c r="Q20" s="116" t="s">
        <v>89</v>
      </c>
      <c r="R20" s="116" t="s">
        <v>89</v>
      </c>
      <c r="S20" s="116" t="s">
        <v>89</v>
      </c>
      <c r="T20" s="116"/>
      <c r="U20" s="116"/>
      <c r="V20" s="116"/>
      <c r="W20" s="117"/>
    </row>
    <row r="21" spans="2:23" x14ac:dyDescent="0.25">
      <c r="B21" s="91" t="s">
        <v>217</v>
      </c>
      <c r="C21" s="84" t="s">
        <v>212</v>
      </c>
      <c r="D21" s="85" t="s">
        <v>13</v>
      </c>
      <c r="E21" s="96" t="s">
        <v>20</v>
      </c>
      <c r="F21" s="96"/>
      <c r="H21" s="114">
        <f t="shared" si="2"/>
        <v>4</v>
      </c>
      <c r="I21" s="115">
        <v>1</v>
      </c>
      <c r="J21" s="116"/>
      <c r="K21" s="116" t="s">
        <v>64</v>
      </c>
      <c r="L21" s="116" t="s">
        <v>60</v>
      </c>
      <c r="M21" s="116" t="s">
        <v>70</v>
      </c>
      <c r="N21" s="116" t="s">
        <v>224</v>
      </c>
      <c r="O21" s="116" t="s">
        <v>225</v>
      </c>
      <c r="P21" s="116" t="s">
        <v>73</v>
      </c>
      <c r="Q21" s="116" t="s">
        <v>89</v>
      </c>
      <c r="R21" s="116" t="s">
        <v>89</v>
      </c>
      <c r="S21" s="116"/>
      <c r="T21" s="116">
        <v>7</v>
      </c>
      <c r="U21" s="116">
        <v>1</v>
      </c>
      <c r="V21" s="116">
        <v>0</v>
      </c>
      <c r="W21" s="117">
        <v>1</v>
      </c>
    </row>
    <row r="22" spans="2:23" x14ac:dyDescent="0.25">
      <c r="B22" s="91" t="s">
        <v>213</v>
      </c>
      <c r="C22" s="84" t="s">
        <v>212</v>
      </c>
      <c r="D22" s="85" t="s">
        <v>13</v>
      </c>
      <c r="E22" s="96" t="s">
        <v>20</v>
      </c>
      <c r="F22" s="96"/>
      <c r="H22" s="114">
        <f t="shared" si="2"/>
        <v>5</v>
      </c>
      <c r="I22" s="115">
        <v>2</v>
      </c>
      <c r="J22" s="116"/>
      <c r="K22" s="116" t="s">
        <v>64</v>
      </c>
      <c r="L22" s="116" t="s">
        <v>60</v>
      </c>
      <c r="M22" s="116" t="s">
        <v>78</v>
      </c>
      <c r="N22" s="116" t="s">
        <v>73</v>
      </c>
      <c r="O22" s="116" t="s">
        <v>89</v>
      </c>
      <c r="P22" s="116" t="s">
        <v>89</v>
      </c>
      <c r="Q22" s="116" t="s">
        <v>89</v>
      </c>
      <c r="R22" s="116" t="s">
        <v>89</v>
      </c>
      <c r="S22" s="116" t="s">
        <v>89</v>
      </c>
      <c r="T22" s="116">
        <v>4</v>
      </c>
      <c r="U22" s="116">
        <v>1</v>
      </c>
      <c r="V22" s="116">
        <v>0</v>
      </c>
      <c r="W22" s="117">
        <v>1</v>
      </c>
    </row>
    <row r="23" spans="2:23" x14ac:dyDescent="0.25">
      <c r="B23" s="92" t="s">
        <v>216</v>
      </c>
      <c r="C23" s="81" t="s">
        <v>212</v>
      </c>
      <c r="D23" s="82" t="s">
        <v>13</v>
      </c>
      <c r="E23" s="95" t="s">
        <v>20</v>
      </c>
      <c r="F23" s="95"/>
      <c r="H23" s="114">
        <f t="shared" si="2"/>
        <v>6</v>
      </c>
      <c r="I23" s="115">
        <v>3</v>
      </c>
      <c r="J23" s="116"/>
      <c r="K23" s="116" t="s">
        <v>64</v>
      </c>
      <c r="L23" s="116" t="s">
        <v>60</v>
      </c>
      <c r="M23" s="116" t="s">
        <v>78</v>
      </c>
      <c r="N23" s="116" t="s">
        <v>79</v>
      </c>
      <c r="O23" s="116" t="s">
        <v>73</v>
      </c>
      <c r="P23" s="116" t="s">
        <v>89</v>
      </c>
      <c r="Q23" s="116" t="s">
        <v>89</v>
      </c>
      <c r="R23" s="116" t="s">
        <v>89</v>
      </c>
      <c r="S23" s="116" t="s">
        <v>89</v>
      </c>
      <c r="T23" s="116">
        <v>6</v>
      </c>
      <c r="U23" s="116">
        <v>1</v>
      </c>
      <c r="V23" s="116">
        <v>0</v>
      </c>
      <c r="W23" s="117">
        <v>1</v>
      </c>
    </row>
    <row r="24" spans="2:23" x14ac:dyDescent="0.25">
      <c r="B24" s="80" t="s">
        <v>41</v>
      </c>
      <c r="C24" s="81" t="s">
        <v>208</v>
      </c>
      <c r="D24" s="82" t="s">
        <v>37</v>
      </c>
      <c r="E24" s="95" t="s">
        <v>42</v>
      </c>
      <c r="F24" s="95"/>
      <c r="H24" s="114">
        <f t="shared" si="2"/>
        <v>7</v>
      </c>
      <c r="I24" s="115">
        <v>4</v>
      </c>
      <c r="J24" s="116"/>
      <c r="K24" s="116" t="s">
        <v>64</v>
      </c>
      <c r="L24" s="116" t="s">
        <v>60</v>
      </c>
      <c r="M24" s="116" t="s">
        <v>85</v>
      </c>
      <c r="N24" s="116" t="s">
        <v>80</v>
      </c>
      <c r="O24" s="116" t="s">
        <v>81</v>
      </c>
      <c r="P24" s="116" t="s">
        <v>73</v>
      </c>
      <c r="Q24" s="116" t="s">
        <v>89</v>
      </c>
      <c r="R24" s="116" t="s">
        <v>89</v>
      </c>
      <c r="S24" s="116" t="s">
        <v>89</v>
      </c>
      <c r="T24" s="116">
        <v>7</v>
      </c>
      <c r="U24" s="116">
        <v>1</v>
      </c>
      <c r="V24" s="116">
        <v>0</v>
      </c>
      <c r="W24" s="117">
        <v>1</v>
      </c>
    </row>
    <row r="25" spans="2:23" x14ac:dyDescent="0.25">
      <c r="B25" s="87" t="s">
        <v>188</v>
      </c>
      <c r="C25" s="81" t="s">
        <v>34</v>
      </c>
      <c r="D25" s="82" t="s">
        <v>183</v>
      </c>
      <c r="E25" s="95" t="s">
        <v>189</v>
      </c>
      <c r="F25" s="95"/>
      <c r="H25" s="114">
        <f t="shared" si="2"/>
        <v>8</v>
      </c>
      <c r="I25" s="115">
        <v>5</v>
      </c>
      <c r="J25" s="116"/>
      <c r="K25" s="116" t="s">
        <v>64</v>
      </c>
      <c r="L25" s="116" t="s">
        <v>60</v>
      </c>
      <c r="M25" s="116" t="s">
        <v>70</v>
      </c>
      <c r="N25" s="116" t="s">
        <v>74</v>
      </c>
      <c r="O25" s="116" t="s">
        <v>2</v>
      </c>
      <c r="P25" s="116" t="s">
        <v>75</v>
      </c>
      <c r="Q25" s="116" t="s">
        <v>89</v>
      </c>
      <c r="R25" s="116" t="s">
        <v>89</v>
      </c>
      <c r="S25" s="116" t="s">
        <v>89</v>
      </c>
      <c r="T25" s="116">
        <v>7</v>
      </c>
      <c r="U25" s="116">
        <v>1</v>
      </c>
      <c r="V25" s="116">
        <v>0</v>
      </c>
      <c r="W25" s="117">
        <v>1</v>
      </c>
    </row>
    <row r="26" spans="2:23" x14ac:dyDescent="0.25">
      <c r="B26" s="86" t="s">
        <v>190</v>
      </c>
      <c r="C26" s="84" t="s">
        <v>34</v>
      </c>
      <c r="D26" s="85" t="s">
        <v>183</v>
      </c>
      <c r="E26" s="96" t="s">
        <v>189</v>
      </c>
      <c r="F26" s="96"/>
      <c r="H26" s="114">
        <f t="shared" si="2"/>
        <v>9</v>
      </c>
      <c r="I26" s="115">
        <v>6</v>
      </c>
      <c r="J26" s="116"/>
      <c r="K26" s="116" t="s">
        <v>64</v>
      </c>
      <c r="L26" s="116" t="s">
        <v>60</v>
      </c>
      <c r="M26" s="116" t="s">
        <v>70</v>
      </c>
      <c r="N26" s="116" t="s">
        <v>68</v>
      </c>
      <c r="O26" s="116" t="s">
        <v>69</v>
      </c>
      <c r="P26" s="116" t="s">
        <v>61</v>
      </c>
      <c r="Q26" s="116" t="s">
        <v>62</v>
      </c>
      <c r="R26" s="116" t="s">
        <v>63</v>
      </c>
      <c r="S26" s="116" t="s">
        <v>63</v>
      </c>
      <c r="T26" s="116">
        <v>9</v>
      </c>
      <c r="U26" s="116">
        <v>0</v>
      </c>
      <c r="V26" s="116">
        <v>1</v>
      </c>
      <c r="W26" s="117">
        <v>15</v>
      </c>
    </row>
    <row r="27" spans="2:23" x14ac:dyDescent="0.25">
      <c r="B27" s="82" t="s">
        <v>191</v>
      </c>
      <c r="C27" s="81" t="s">
        <v>34</v>
      </c>
      <c r="D27" s="82" t="s">
        <v>183</v>
      </c>
      <c r="E27" s="95" t="s">
        <v>35</v>
      </c>
      <c r="F27" s="95"/>
      <c r="H27" s="114">
        <f t="shared" si="2"/>
        <v>10</v>
      </c>
      <c r="I27" s="115">
        <v>7</v>
      </c>
      <c r="J27" s="116"/>
      <c r="K27" s="116" t="s">
        <v>64</v>
      </c>
      <c r="L27" s="116" t="s">
        <v>60</v>
      </c>
      <c r="M27" s="116" t="s">
        <v>84</v>
      </c>
      <c r="N27" s="116" t="s">
        <v>71</v>
      </c>
      <c r="O27" s="116" t="s">
        <v>83</v>
      </c>
      <c r="P27" s="116" t="s">
        <v>72</v>
      </c>
      <c r="Q27" s="116" t="s">
        <v>73</v>
      </c>
      <c r="R27" s="116" t="s">
        <v>89</v>
      </c>
      <c r="S27" s="116" t="s">
        <v>89</v>
      </c>
      <c r="T27" s="116">
        <v>8</v>
      </c>
      <c r="U27" s="116">
        <v>0</v>
      </c>
      <c r="V27" s="116">
        <v>1</v>
      </c>
      <c r="W27" s="117">
        <v>15</v>
      </c>
    </row>
    <row r="28" spans="2:23" ht="15.75" thickBot="1" x14ac:dyDescent="0.3">
      <c r="B28" s="86" t="s">
        <v>33</v>
      </c>
      <c r="C28" s="84" t="s">
        <v>34</v>
      </c>
      <c r="D28" s="85" t="s">
        <v>183</v>
      </c>
      <c r="E28" s="96" t="s">
        <v>35</v>
      </c>
      <c r="F28" s="96"/>
      <c r="H28" s="118">
        <f t="shared" si="2"/>
        <v>11</v>
      </c>
      <c r="I28" s="119">
        <v>8</v>
      </c>
      <c r="J28" s="120"/>
      <c r="K28" s="120" t="s">
        <v>64</v>
      </c>
      <c r="L28" s="120" t="s">
        <v>60</v>
      </c>
      <c r="M28" s="120" t="s">
        <v>70</v>
      </c>
      <c r="N28" s="120" t="s">
        <v>74</v>
      </c>
      <c r="O28" s="120" t="s">
        <v>76</v>
      </c>
      <c r="P28" s="120" t="s">
        <v>75</v>
      </c>
      <c r="Q28" s="120" t="s">
        <v>89</v>
      </c>
      <c r="R28" s="120" t="s">
        <v>89</v>
      </c>
      <c r="S28" s="120" t="s">
        <v>89</v>
      </c>
      <c r="T28" s="120">
        <v>7</v>
      </c>
      <c r="U28" s="120">
        <v>1</v>
      </c>
      <c r="V28" s="120">
        <v>0</v>
      </c>
      <c r="W28" s="121">
        <v>1</v>
      </c>
    </row>
    <row r="29" spans="2:23" x14ac:dyDescent="0.25">
      <c r="B29" s="99" t="s">
        <v>199</v>
      </c>
      <c r="C29" s="100" t="s">
        <v>200</v>
      </c>
      <c r="D29" s="85" t="s">
        <v>27</v>
      </c>
      <c r="E29" s="96" t="s">
        <v>201</v>
      </c>
      <c r="F29" s="96"/>
      <c r="G29" s="138" t="s">
        <v>232</v>
      </c>
      <c r="H29" s="122">
        <f t="shared" si="2"/>
        <v>12</v>
      </c>
      <c r="I29" s="123"/>
      <c r="J29" s="124" t="s">
        <v>65</v>
      </c>
      <c r="K29" s="124"/>
      <c r="L29" s="124"/>
      <c r="M29" s="124"/>
      <c r="N29" s="124"/>
      <c r="O29" s="124"/>
      <c r="P29" s="124"/>
      <c r="Q29" s="124"/>
      <c r="R29" s="124"/>
      <c r="S29" s="124"/>
      <c r="T29" s="124" t="s">
        <v>91</v>
      </c>
      <c r="U29" s="124" t="s">
        <v>77</v>
      </c>
      <c r="V29" s="124" t="s">
        <v>57</v>
      </c>
      <c r="W29" s="125" t="s">
        <v>90</v>
      </c>
    </row>
    <row r="30" spans="2:23" x14ac:dyDescent="0.25">
      <c r="B30" s="89" t="s">
        <v>43</v>
      </c>
      <c r="C30" s="84" t="s">
        <v>194</v>
      </c>
      <c r="D30" s="85" t="s">
        <v>44</v>
      </c>
      <c r="E30" s="96" t="s">
        <v>45</v>
      </c>
      <c r="F30" s="96"/>
      <c r="H30" s="126">
        <f t="shared" si="2"/>
        <v>13</v>
      </c>
      <c r="I30" s="127"/>
      <c r="J30" s="128" t="s">
        <v>86</v>
      </c>
      <c r="K30" s="128" t="s">
        <v>64</v>
      </c>
      <c r="L30" s="128" t="s">
        <v>60</v>
      </c>
      <c r="M30" s="128" t="s">
        <v>70</v>
      </c>
      <c r="N30" s="128" t="s">
        <v>87</v>
      </c>
      <c r="O30" s="128" t="s">
        <v>88</v>
      </c>
      <c r="P30" s="128"/>
      <c r="Q30" s="128"/>
      <c r="R30" s="128"/>
      <c r="S30" s="128"/>
      <c r="T30" s="128">
        <v>5</v>
      </c>
      <c r="U30" s="128">
        <v>1</v>
      </c>
      <c r="V30" s="128">
        <v>0</v>
      </c>
      <c r="W30" s="129">
        <v>1</v>
      </c>
    </row>
    <row r="31" spans="2:23" x14ac:dyDescent="0.25">
      <c r="B31" s="92" t="s">
        <v>218</v>
      </c>
      <c r="C31" s="81" t="s">
        <v>219</v>
      </c>
      <c r="D31" s="82" t="s">
        <v>13</v>
      </c>
      <c r="E31" s="95" t="s">
        <v>39</v>
      </c>
      <c r="F31" s="95"/>
      <c r="H31" s="126">
        <f t="shared" si="2"/>
        <v>14</v>
      </c>
      <c r="I31" s="127"/>
      <c r="J31" s="128"/>
      <c r="K31" s="128" t="s">
        <v>89</v>
      </c>
      <c r="L31" s="128" t="s">
        <v>89</v>
      </c>
      <c r="M31" s="128" t="s">
        <v>89</v>
      </c>
      <c r="N31" s="128" t="s">
        <v>89</v>
      </c>
      <c r="O31" s="128" t="s">
        <v>89</v>
      </c>
      <c r="P31" s="128" t="s">
        <v>89</v>
      </c>
      <c r="Q31" s="128" t="s">
        <v>89</v>
      </c>
      <c r="R31" s="128" t="s">
        <v>89</v>
      </c>
      <c r="S31" s="128" t="s">
        <v>89</v>
      </c>
      <c r="T31" s="128"/>
      <c r="U31" s="128"/>
      <c r="V31" s="128"/>
      <c r="W31" s="129"/>
    </row>
    <row r="32" spans="2:23" x14ac:dyDescent="0.25">
      <c r="B32" s="92" t="s">
        <v>237</v>
      </c>
      <c r="C32" s="81"/>
      <c r="D32" s="82" t="s">
        <v>12</v>
      </c>
      <c r="E32" s="95" t="s">
        <v>238</v>
      </c>
      <c r="F32" s="95"/>
      <c r="H32" s="126">
        <f t="shared" si="2"/>
        <v>15</v>
      </c>
      <c r="I32" s="127">
        <v>1</v>
      </c>
      <c r="J32" s="128" t="s">
        <v>54</v>
      </c>
      <c r="K32" s="128" t="s">
        <v>64</v>
      </c>
      <c r="L32" s="128" t="s">
        <v>60</v>
      </c>
      <c r="M32" s="128" t="s">
        <v>78</v>
      </c>
      <c r="N32" s="128" t="s">
        <v>73</v>
      </c>
      <c r="O32" s="128" t="s">
        <v>89</v>
      </c>
      <c r="P32" s="128" t="s">
        <v>89</v>
      </c>
      <c r="Q32" s="128" t="s">
        <v>89</v>
      </c>
      <c r="R32" s="128" t="s">
        <v>89</v>
      </c>
      <c r="S32" s="128" t="s">
        <v>89</v>
      </c>
      <c r="T32" s="128">
        <v>4</v>
      </c>
      <c r="U32" s="128">
        <v>1</v>
      </c>
      <c r="V32" s="128">
        <v>0</v>
      </c>
      <c r="W32" s="129">
        <v>1</v>
      </c>
    </row>
    <row r="33" spans="1:23" x14ac:dyDescent="0.25">
      <c r="B33" s="86" t="s">
        <v>30</v>
      </c>
      <c r="C33" s="97" t="s">
        <v>186</v>
      </c>
      <c r="D33" s="86" t="s">
        <v>183</v>
      </c>
      <c r="E33" s="97" t="s">
        <v>187</v>
      </c>
      <c r="F33" s="97"/>
      <c r="H33" s="126">
        <f t="shared" si="2"/>
        <v>16</v>
      </c>
      <c r="I33" s="127">
        <v>2</v>
      </c>
      <c r="J33" s="128" t="s">
        <v>55</v>
      </c>
      <c r="K33" s="128" t="s">
        <v>64</v>
      </c>
      <c r="L33" s="128" t="s">
        <v>60</v>
      </c>
      <c r="M33" s="128" t="s">
        <v>78</v>
      </c>
      <c r="N33" s="128" t="s">
        <v>79</v>
      </c>
      <c r="O33" s="128" t="s">
        <v>73</v>
      </c>
      <c r="P33" s="128" t="s">
        <v>89</v>
      </c>
      <c r="Q33" s="128" t="s">
        <v>89</v>
      </c>
      <c r="R33" s="128" t="s">
        <v>89</v>
      </c>
      <c r="S33" s="128" t="s">
        <v>89</v>
      </c>
      <c r="T33" s="128">
        <v>6</v>
      </c>
      <c r="U33" s="128">
        <v>1</v>
      </c>
      <c r="V33" s="128">
        <v>0</v>
      </c>
      <c r="W33" s="129">
        <v>1</v>
      </c>
    </row>
    <row r="34" spans="1:23" x14ac:dyDescent="0.25">
      <c r="H34" s="126">
        <f t="shared" si="2"/>
        <v>17</v>
      </c>
      <c r="I34" s="127">
        <v>3</v>
      </c>
      <c r="J34" s="128" t="s">
        <v>56</v>
      </c>
      <c r="K34" s="128" t="s">
        <v>64</v>
      </c>
      <c r="L34" s="128" t="s">
        <v>60</v>
      </c>
      <c r="M34" s="128" t="s">
        <v>85</v>
      </c>
      <c r="N34" s="128" t="s">
        <v>80</v>
      </c>
      <c r="O34" s="128" t="s">
        <v>81</v>
      </c>
      <c r="P34" s="128" t="s">
        <v>73</v>
      </c>
      <c r="Q34" s="128" t="s">
        <v>89</v>
      </c>
      <c r="R34" s="128" t="s">
        <v>89</v>
      </c>
      <c r="S34" s="128" t="s">
        <v>89</v>
      </c>
      <c r="T34" s="128">
        <v>7</v>
      </c>
      <c r="U34" s="128">
        <v>1</v>
      </c>
      <c r="V34" s="128">
        <v>0</v>
      </c>
      <c r="W34" s="129">
        <v>1</v>
      </c>
    </row>
    <row r="35" spans="1:23" ht="21" x14ac:dyDescent="0.35">
      <c r="A35" s="79" t="s">
        <v>180</v>
      </c>
      <c r="C35" s="79" t="s">
        <v>180</v>
      </c>
      <c r="H35" s="126">
        <f t="shared" si="2"/>
        <v>18</v>
      </c>
      <c r="I35" s="127">
        <v>4</v>
      </c>
      <c r="J35" s="128" t="s">
        <v>58</v>
      </c>
      <c r="K35" s="128" t="s">
        <v>64</v>
      </c>
      <c r="L35" s="128" t="s">
        <v>60</v>
      </c>
      <c r="M35" s="128" t="s">
        <v>70</v>
      </c>
      <c r="N35" s="128" t="s">
        <v>74</v>
      </c>
      <c r="O35" s="128" t="s">
        <v>2</v>
      </c>
      <c r="P35" s="128" t="s">
        <v>75</v>
      </c>
      <c r="Q35" s="128" t="s">
        <v>89</v>
      </c>
      <c r="R35" s="128" t="s">
        <v>89</v>
      </c>
      <c r="S35" s="128" t="s">
        <v>89</v>
      </c>
      <c r="T35" s="128">
        <v>7</v>
      </c>
      <c r="U35" s="128">
        <v>1</v>
      </c>
      <c r="V35" s="128">
        <v>0</v>
      </c>
      <c r="W35" s="129">
        <v>1</v>
      </c>
    </row>
    <row r="36" spans="1:23" x14ac:dyDescent="0.25">
      <c r="H36" s="126">
        <f t="shared" si="2"/>
        <v>19</v>
      </c>
      <c r="I36" s="127">
        <v>5</v>
      </c>
      <c r="J36" s="128" t="s">
        <v>229</v>
      </c>
      <c r="K36" s="128" t="s">
        <v>64</v>
      </c>
      <c r="L36" s="128" t="s">
        <v>60</v>
      </c>
      <c r="M36" s="128" t="s">
        <v>70</v>
      </c>
      <c r="N36" s="128" t="s">
        <v>68</v>
      </c>
      <c r="O36" s="128" t="s">
        <v>69</v>
      </c>
      <c r="P36" s="128" t="s">
        <v>61</v>
      </c>
      <c r="Q36" s="128" t="s">
        <v>62</v>
      </c>
      <c r="R36" s="128" t="s">
        <v>63</v>
      </c>
      <c r="S36" s="128" t="s">
        <v>63</v>
      </c>
      <c r="T36" s="128">
        <v>9</v>
      </c>
      <c r="U36" s="128">
        <v>0</v>
      </c>
      <c r="V36" s="128">
        <v>1</v>
      </c>
      <c r="W36" s="129">
        <v>15</v>
      </c>
    </row>
    <row r="37" spans="1:23" x14ac:dyDescent="0.25">
      <c r="H37" s="126">
        <f t="shared" si="2"/>
        <v>20</v>
      </c>
      <c r="I37" s="127">
        <v>6</v>
      </c>
      <c r="J37" s="128" t="s">
        <v>57</v>
      </c>
      <c r="K37" s="128" t="s">
        <v>64</v>
      </c>
      <c r="L37" s="128" t="s">
        <v>60</v>
      </c>
      <c r="M37" s="128" t="s">
        <v>84</v>
      </c>
      <c r="N37" s="128" t="s">
        <v>71</v>
      </c>
      <c r="O37" s="128" t="s">
        <v>83</v>
      </c>
      <c r="P37" s="128" t="s">
        <v>72</v>
      </c>
      <c r="Q37" s="128" t="s">
        <v>73</v>
      </c>
      <c r="R37" s="128" t="s">
        <v>89</v>
      </c>
      <c r="S37" s="128" t="s">
        <v>89</v>
      </c>
      <c r="T37" s="128">
        <v>8</v>
      </c>
      <c r="U37" s="128">
        <v>0</v>
      </c>
      <c r="V37" s="128">
        <v>1</v>
      </c>
      <c r="W37" s="129">
        <v>15</v>
      </c>
    </row>
    <row r="38" spans="1:23" x14ac:dyDescent="0.25">
      <c r="H38" s="126">
        <f t="shared" si="2"/>
        <v>21</v>
      </c>
      <c r="I38" s="127">
        <v>7</v>
      </c>
      <c r="J38" s="128" t="s">
        <v>59</v>
      </c>
      <c r="K38" s="128" t="s">
        <v>64</v>
      </c>
      <c r="L38" s="128" t="s">
        <v>60</v>
      </c>
      <c r="M38" s="128" t="s">
        <v>70</v>
      </c>
      <c r="N38" s="128" t="s">
        <v>74</v>
      </c>
      <c r="O38" s="128" t="s">
        <v>76</v>
      </c>
      <c r="P38" s="128" t="s">
        <v>75</v>
      </c>
      <c r="Q38" s="128" t="s">
        <v>89</v>
      </c>
      <c r="R38" s="128" t="s">
        <v>89</v>
      </c>
      <c r="S38" s="128" t="s">
        <v>89</v>
      </c>
      <c r="T38" s="128">
        <v>7</v>
      </c>
      <c r="U38" s="128">
        <v>1</v>
      </c>
      <c r="V38" s="128">
        <v>0</v>
      </c>
      <c r="W38" s="129">
        <v>1</v>
      </c>
    </row>
    <row r="39" spans="1:23" ht="15.75" thickBot="1" x14ac:dyDescent="0.3">
      <c r="A39" s="10" t="s">
        <v>245</v>
      </c>
      <c r="H39" s="130">
        <f t="shared" si="2"/>
        <v>22</v>
      </c>
      <c r="I39" s="131">
        <v>8</v>
      </c>
      <c r="J39" s="132"/>
      <c r="K39" s="132"/>
      <c r="L39" s="132"/>
      <c r="M39" s="132"/>
      <c r="N39" s="132"/>
      <c r="O39" s="132"/>
      <c r="P39" s="132"/>
      <c r="Q39" s="132"/>
      <c r="R39" s="132"/>
      <c r="S39" s="132"/>
      <c r="T39" s="132"/>
      <c r="U39" s="132"/>
      <c r="V39" s="132"/>
      <c r="W39" s="133"/>
    </row>
    <row r="40" spans="1:23" x14ac:dyDescent="0.25">
      <c r="A40" s="10">
        <v>1</v>
      </c>
      <c r="B40" s="173" t="s">
        <v>246</v>
      </c>
      <c r="C40" s="10" t="s">
        <v>305</v>
      </c>
      <c r="G40" s="138" t="s">
        <v>233</v>
      </c>
      <c r="H40" s="134">
        <f t="shared" si="2"/>
        <v>23</v>
      </c>
      <c r="I40" s="54"/>
      <c r="J40" s="57" t="s">
        <v>65</v>
      </c>
      <c r="K40" s="57"/>
      <c r="L40" s="57"/>
      <c r="M40" s="57"/>
      <c r="N40" s="57"/>
      <c r="O40" s="57"/>
      <c r="P40" s="57"/>
      <c r="Q40" s="57"/>
      <c r="R40" s="57"/>
      <c r="S40" s="57"/>
      <c r="T40" s="57" t="s">
        <v>91</v>
      </c>
      <c r="U40" s="57" t="s">
        <v>77</v>
      </c>
      <c r="V40" s="57" t="s">
        <v>57</v>
      </c>
      <c r="W40" s="58" t="s">
        <v>90</v>
      </c>
    </row>
    <row r="41" spans="1:23" x14ac:dyDescent="0.25">
      <c r="A41" s="10">
        <v>2</v>
      </c>
      <c r="B41" s="173" t="s">
        <v>247</v>
      </c>
      <c r="C41" s="10" t="s">
        <v>306</v>
      </c>
      <c r="H41" s="135">
        <f t="shared" si="2"/>
        <v>24</v>
      </c>
      <c r="I41" s="59"/>
      <c r="J41" s="62" t="s">
        <v>86</v>
      </c>
      <c r="K41" s="62" t="s">
        <v>64</v>
      </c>
      <c r="L41" s="62" t="s">
        <v>60</v>
      </c>
      <c r="M41" s="62" t="s">
        <v>70</v>
      </c>
      <c r="N41" s="62" t="s">
        <v>87</v>
      </c>
      <c r="O41" s="62" t="s">
        <v>88</v>
      </c>
      <c r="P41" s="62"/>
      <c r="Q41" s="62"/>
      <c r="R41" s="62"/>
      <c r="S41" s="62"/>
      <c r="T41" s="62">
        <v>5</v>
      </c>
      <c r="U41" s="62">
        <v>1</v>
      </c>
      <c r="V41" s="62">
        <v>0</v>
      </c>
      <c r="W41" s="63">
        <v>1</v>
      </c>
    </row>
    <row r="42" spans="1:23" x14ac:dyDescent="0.25">
      <c r="A42" s="10">
        <v>3</v>
      </c>
      <c r="B42" s="173" t="s">
        <v>248</v>
      </c>
      <c r="C42" s="10" t="s">
        <v>307</v>
      </c>
      <c r="H42" s="135">
        <f t="shared" si="2"/>
        <v>25</v>
      </c>
      <c r="I42" s="59"/>
      <c r="J42" s="62"/>
      <c r="K42" s="62" t="s">
        <v>89</v>
      </c>
      <c r="L42" s="62" t="s">
        <v>89</v>
      </c>
      <c r="M42" s="62" t="s">
        <v>89</v>
      </c>
      <c r="N42" s="62" t="s">
        <v>89</v>
      </c>
      <c r="O42" s="62" t="s">
        <v>89</v>
      </c>
      <c r="P42" s="62" t="s">
        <v>89</v>
      </c>
      <c r="Q42" s="62" t="s">
        <v>89</v>
      </c>
      <c r="R42" s="62" t="s">
        <v>89</v>
      </c>
      <c r="S42" s="62" t="s">
        <v>89</v>
      </c>
      <c r="T42" s="62"/>
      <c r="U42" s="62"/>
      <c r="V42" s="62"/>
      <c r="W42" s="63"/>
    </row>
    <row r="43" spans="1:23" x14ac:dyDescent="0.25">
      <c r="A43" s="10">
        <v>4</v>
      </c>
      <c r="B43" s="173" t="s">
        <v>249</v>
      </c>
      <c r="C43" s="10" t="s">
        <v>308</v>
      </c>
      <c r="H43" s="135">
        <f t="shared" si="2"/>
        <v>26</v>
      </c>
      <c r="I43" s="59">
        <v>1</v>
      </c>
      <c r="J43" s="62" t="s">
        <v>223</v>
      </c>
      <c r="K43" s="62" t="s">
        <v>64</v>
      </c>
      <c r="L43" s="62" t="s">
        <v>60</v>
      </c>
      <c r="M43" s="62" t="s">
        <v>70</v>
      </c>
      <c r="N43" s="62" t="s">
        <v>224</v>
      </c>
      <c r="O43" s="62" t="s">
        <v>225</v>
      </c>
      <c r="P43" s="62" t="s">
        <v>73</v>
      </c>
      <c r="Q43" s="62" t="s">
        <v>89</v>
      </c>
      <c r="R43" s="62" t="s">
        <v>89</v>
      </c>
      <c r="S43" s="62"/>
      <c r="T43" s="62">
        <v>7</v>
      </c>
      <c r="U43" s="62">
        <v>1</v>
      </c>
      <c r="V43" s="62">
        <v>0</v>
      </c>
      <c r="W43" s="63">
        <v>1</v>
      </c>
    </row>
    <row r="44" spans="1:23" x14ac:dyDescent="0.25">
      <c r="A44" s="10">
        <v>5</v>
      </c>
      <c r="B44" s="173" t="s">
        <v>250</v>
      </c>
      <c r="C44" s="10" t="s">
        <v>309</v>
      </c>
      <c r="H44" s="135">
        <f t="shared" si="2"/>
        <v>27</v>
      </c>
      <c r="I44" s="59">
        <v>2</v>
      </c>
      <c r="J44" s="62" t="s">
        <v>54</v>
      </c>
      <c r="K44" s="62" t="s">
        <v>64</v>
      </c>
      <c r="L44" s="62" t="s">
        <v>60</v>
      </c>
      <c r="M44" s="62" t="s">
        <v>78</v>
      </c>
      <c r="N44" s="62" t="s">
        <v>73</v>
      </c>
      <c r="O44" s="62" t="s">
        <v>89</v>
      </c>
      <c r="P44" s="62" t="s">
        <v>89</v>
      </c>
      <c r="Q44" s="62" t="s">
        <v>89</v>
      </c>
      <c r="R44" s="62" t="s">
        <v>89</v>
      </c>
      <c r="S44" s="62" t="s">
        <v>89</v>
      </c>
      <c r="T44" s="62">
        <v>4</v>
      </c>
      <c r="U44" s="62">
        <v>1</v>
      </c>
      <c r="V44" s="62">
        <v>0</v>
      </c>
      <c r="W44" s="63">
        <v>1</v>
      </c>
    </row>
    <row r="45" spans="1:23" x14ac:dyDescent="0.25">
      <c r="A45" s="10">
        <v>6</v>
      </c>
      <c r="B45" s="173" t="s">
        <v>251</v>
      </c>
      <c r="C45" s="10" t="s">
        <v>310</v>
      </c>
      <c r="H45" s="135">
        <f t="shared" si="2"/>
        <v>28</v>
      </c>
      <c r="I45" s="59">
        <v>3</v>
      </c>
      <c r="J45" s="62" t="s">
        <v>55</v>
      </c>
      <c r="K45" s="62" t="s">
        <v>64</v>
      </c>
      <c r="L45" s="62" t="s">
        <v>60</v>
      </c>
      <c r="M45" s="62" t="s">
        <v>78</v>
      </c>
      <c r="N45" s="62" t="s">
        <v>79</v>
      </c>
      <c r="O45" s="62" t="s">
        <v>73</v>
      </c>
      <c r="P45" s="62" t="s">
        <v>89</v>
      </c>
      <c r="Q45" s="62" t="s">
        <v>89</v>
      </c>
      <c r="R45" s="62" t="s">
        <v>89</v>
      </c>
      <c r="S45" s="62" t="s">
        <v>89</v>
      </c>
      <c r="T45" s="62">
        <v>6</v>
      </c>
      <c r="U45" s="62">
        <v>1</v>
      </c>
      <c r="V45" s="62">
        <v>0</v>
      </c>
      <c r="W45" s="63">
        <v>1</v>
      </c>
    </row>
    <row r="46" spans="1:23" x14ac:dyDescent="0.25">
      <c r="A46" s="10">
        <v>7</v>
      </c>
      <c r="B46" s="173" t="s">
        <v>252</v>
      </c>
      <c r="C46" s="10" t="s">
        <v>311</v>
      </c>
      <c r="H46" s="135">
        <f t="shared" si="2"/>
        <v>29</v>
      </c>
      <c r="I46" s="59">
        <v>4</v>
      </c>
      <c r="J46" s="62" t="s">
        <v>229</v>
      </c>
      <c r="K46" s="62" t="s">
        <v>64</v>
      </c>
      <c r="L46" s="62" t="s">
        <v>60</v>
      </c>
      <c r="M46" s="62" t="s">
        <v>70</v>
      </c>
      <c r="N46" s="62" t="s">
        <v>68</v>
      </c>
      <c r="O46" s="62" t="s">
        <v>69</v>
      </c>
      <c r="P46" s="62" t="s">
        <v>61</v>
      </c>
      <c r="Q46" s="62" t="s">
        <v>62</v>
      </c>
      <c r="R46" s="62" t="s">
        <v>63</v>
      </c>
      <c r="S46" s="62" t="s">
        <v>63</v>
      </c>
      <c r="T46" s="62">
        <v>9</v>
      </c>
      <c r="U46" s="62">
        <v>0</v>
      </c>
      <c r="V46" s="62">
        <v>1</v>
      </c>
      <c r="W46" s="63">
        <v>15</v>
      </c>
    </row>
    <row r="47" spans="1:23" x14ac:dyDescent="0.25">
      <c r="A47" s="10">
        <v>8</v>
      </c>
      <c r="B47" s="173" t="s">
        <v>253</v>
      </c>
      <c r="C47" s="10" t="s">
        <v>312</v>
      </c>
      <c r="H47" s="135">
        <f t="shared" si="2"/>
        <v>30</v>
      </c>
      <c r="I47" s="59">
        <v>5</v>
      </c>
      <c r="J47" s="62" t="s">
        <v>57</v>
      </c>
      <c r="K47" s="62" t="s">
        <v>64</v>
      </c>
      <c r="L47" s="62" t="s">
        <v>60</v>
      </c>
      <c r="M47" s="62" t="s">
        <v>84</v>
      </c>
      <c r="N47" s="62" t="s">
        <v>71</v>
      </c>
      <c r="O47" s="62" t="s">
        <v>83</v>
      </c>
      <c r="P47" s="62" t="s">
        <v>72</v>
      </c>
      <c r="Q47" s="62" t="s">
        <v>73</v>
      </c>
      <c r="R47" s="62" t="s">
        <v>89</v>
      </c>
      <c r="S47" s="62" t="s">
        <v>89</v>
      </c>
      <c r="T47" s="62">
        <v>8</v>
      </c>
      <c r="U47" s="62">
        <v>0</v>
      </c>
      <c r="V47" s="62">
        <v>1</v>
      </c>
      <c r="W47" s="63">
        <v>15</v>
      </c>
    </row>
    <row r="48" spans="1:23" x14ac:dyDescent="0.25">
      <c r="A48" s="10">
        <v>9</v>
      </c>
      <c r="B48" s="173" t="s">
        <v>254</v>
      </c>
      <c r="C48" s="10" t="s">
        <v>313</v>
      </c>
      <c r="H48" s="135">
        <f t="shared" si="2"/>
        <v>31</v>
      </c>
      <c r="I48" s="59">
        <v>6</v>
      </c>
      <c r="J48" s="62"/>
      <c r="K48" s="62"/>
      <c r="L48" s="62"/>
      <c r="M48" s="62"/>
      <c r="N48" s="62"/>
      <c r="O48" s="62"/>
      <c r="P48" s="62"/>
      <c r="Q48" s="62"/>
      <c r="R48" s="62"/>
      <c r="S48" s="62"/>
      <c r="T48" s="62"/>
      <c r="U48" s="62"/>
      <c r="V48" s="62"/>
      <c r="W48" s="63"/>
    </row>
    <row r="49" spans="1:23" x14ac:dyDescent="0.25">
      <c r="A49" s="10">
        <v>10</v>
      </c>
      <c r="B49" s="173" t="s">
        <v>255</v>
      </c>
      <c r="C49" s="10" t="s">
        <v>314</v>
      </c>
      <c r="H49" s="135">
        <f t="shared" si="2"/>
        <v>32</v>
      </c>
      <c r="I49" s="59">
        <v>7</v>
      </c>
      <c r="J49" s="62"/>
      <c r="K49" s="62"/>
      <c r="L49" s="62"/>
      <c r="M49" s="62"/>
      <c r="N49" s="62"/>
      <c r="O49" s="62"/>
      <c r="P49" s="62"/>
      <c r="Q49" s="62"/>
      <c r="R49" s="62"/>
      <c r="S49" s="62"/>
      <c r="T49" s="62"/>
      <c r="U49" s="62"/>
      <c r="V49" s="62"/>
      <c r="W49" s="63"/>
    </row>
    <row r="50" spans="1:23" ht="15.75" thickBot="1" x14ac:dyDescent="0.3">
      <c r="A50" s="10">
        <v>11</v>
      </c>
      <c r="B50" s="173" t="s">
        <v>256</v>
      </c>
      <c r="C50" s="10" t="s">
        <v>315</v>
      </c>
      <c r="H50" s="136">
        <f t="shared" si="2"/>
        <v>33</v>
      </c>
      <c r="I50" s="64">
        <v>8</v>
      </c>
      <c r="J50" s="67"/>
      <c r="K50" s="67"/>
      <c r="L50" s="67"/>
      <c r="M50" s="67"/>
      <c r="N50" s="67"/>
      <c r="O50" s="67"/>
      <c r="P50" s="67"/>
      <c r="Q50" s="67"/>
      <c r="R50" s="67"/>
      <c r="S50" s="67"/>
      <c r="T50" s="67"/>
      <c r="U50" s="67"/>
      <c r="V50" s="67"/>
      <c r="W50" s="68"/>
    </row>
    <row r="51" spans="1:23" x14ac:dyDescent="0.25">
      <c r="A51" s="10">
        <v>12</v>
      </c>
      <c r="B51" s="173" t="s">
        <v>257</v>
      </c>
      <c r="C51" s="10" t="s">
        <v>316</v>
      </c>
    </row>
    <row r="52" spans="1:23" x14ac:dyDescent="0.25">
      <c r="A52" s="10">
        <v>13</v>
      </c>
      <c r="B52" s="173" t="s">
        <v>258</v>
      </c>
      <c r="C52" s="10" t="s">
        <v>317</v>
      </c>
    </row>
    <row r="53" spans="1:23" x14ac:dyDescent="0.25">
      <c r="A53" s="10">
        <v>14</v>
      </c>
      <c r="B53" s="173" t="s">
        <v>259</v>
      </c>
      <c r="C53" s="10" t="s">
        <v>318</v>
      </c>
    </row>
    <row r="54" spans="1:23" x14ac:dyDescent="0.25">
      <c r="A54" s="10">
        <v>15</v>
      </c>
      <c r="B54" s="173" t="s">
        <v>260</v>
      </c>
      <c r="C54" s="10" t="s">
        <v>319</v>
      </c>
      <c r="E54" s="460">
        <f>Main!F29</f>
        <v>0</v>
      </c>
    </row>
    <row r="55" spans="1:23" x14ac:dyDescent="0.25">
      <c r="A55" s="10">
        <v>16</v>
      </c>
      <c r="B55" s="173" t="s">
        <v>261</v>
      </c>
      <c r="C55" s="10" t="s">
        <v>320</v>
      </c>
    </row>
    <row r="56" spans="1:23" x14ac:dyDescent="0.25">
      <c r="A56" s="10">
        <v>17</v>
      </c>
      <c r="B56" s="173" t="s">
        <v>262</v>
      </c>
      <c r="C56" s="10" t="s">
        <v>321</v>
      </c>
      <c r="E56" s="10" t="s">
        <v>486</v>
      </c>
      <c r="J56" s="11" t="s">
        <v>100</v>
      </c>
      <c r="L56" s="11" t="s">
        <v>131</v>
      </c>
      <c r="N56" s="11" t="s">
        <v>136</v>
      </c>
      <c r="O56" s="11" t="s">
        <v>141</v>
      </c>
    </row>
    <row r="57" spans="1:23" x14ac:dyDescent="0.25">
      <c r="A57" s="10">
        <v>18</v>
      </c>
      <c r="B57" s="173" t="s">
        <v>263</v>
      </c>
      <c r="C57" s="10" t="s">
        <v>322</v>
      </c>
      <c r="I57" s="10">
        <v>1</v>
      </c>
      <c r="J57" s="90" t="s">
        <v>101</v>
      </c>
      <c r="K57" s="23">
        <v>1</v>
      </c>
      <c r="L57" s="11" t="s">
        <v>132</v>
      </c>
      <c r="N57" s="48" t="s">
        <v>137</v>
      </c>
      <c r="O57" s="19" t="s">
        <v>142</v>
      </c>
      <c r="P57" s="25" t="s">
        <v>138</v>
      </c>
      <c r="Q57" s="25"/>
      <c r="R57" s="25"/>
      <c r="S57" s="26"/>
    </row>
    <row r="58" spans="1:23" x14ac:dyDescent="0.25">
      <c r="A58" s="10">
        <v>19</v>
      </c>
      <c r="B58" s="173" t="s">
        <v>264</v>
      </c>
      <c r="C58" s="10" t="s">
        <v>323</v>
      </c>
      <c r="E58" s="10" t="s">
        <v>485</v>
      </c>
      <c r="I58" s="10">
        <v>2</v>
      </c>
      <c r="J58" s="90" t="s">
        <v>102</v>
      </c>
      <c r="K58" s="23">
        <v>2</v>
      </c>
      <c r="L58" s="11" t="s">
        <v>133</v>
      </c>
      <c r="N58" s="49" t="s">
        <v>144</v>
      </c>
      <c r="O58" s="20" t="s">
        <v>1</v>
      </c>
      <c r="P58" s="27" t="s">
        <v>139</v>
      </c>
      <c r="Q58" s="27"/>
      <c r="R58" s="27"/>
      <c r="S58" s="28"/>
    </row>
    <row r="59" spans="1:23" x14ac:dyDescent="0.25">
      <c r="A59" s="10">
        <v>20</v>
      </c>
      <c r="B59" s="173" t="s">
        <v>265</v>
      </c>
      <c r="C59" s="10" t="s">
        <v>324</v>
      </c>
      <c r="E59" s="10" t="s">
        <v>487</v>
      </c>
      <c r="I59" s="10">
        <v>3</v>
      </c>
      <c r="J59" s="90" t="s">
        <v>103</v>
      </c>
      <c r="K59" s="23">
        <v>3</v>
      </c>
      <c r="L59" s="11" t="s">
        <v>134</v>
      </c>
      <c r="N59" s="29"/>
      <c r="O59" s="21" t="s">
        <v>1</v>
      </c>
      <c r="P59" s="30" t="s">
        <v>148</v>
      </c>
      <c r="Q59" s="30"/>
      <c r="R59" s="30"/>
      <c r="S59" s="31"/>
    </row>
    <row r="60" spans="1:23" x14ac:dyDescent="0.25">
      <c r="A60" s="10">
        <v>21</v>
      </c>
      <c r="B60" s="173" t="s">
        <v>266</v>
      </c>
      <c r="C60" s="10" t="s">
        <v>325</v>
      </c>
      <c r="E60" s="10" t="str">
        <f>IF(E54="RA","","Other")</f>
        <v>Other</v>
      </c>
      <c r="I60" s="10">
        <v>4</v>
      </c>
      <c r="J60" s="90" t="s">
        <v>104</v>
      </c>
      <c r="L60" s="11" t="s">
        <v>168</v>
      </c>
      <c r="N60" s="29"/>
      <c r="O60" s="21" t="s">
        <v>0</v>
      </c>
      <c r="P60" s="30" t="s">
        <v>140</v>
      </c>
      <c r="Q60" s="30"/>
      <c r="R60" s="30"/>
      <c r="S60" s="31"/>
    </row>
    <row r="61" spans="1:23" x14ac:dyDescent="0.25">
      <c r="A61" s="10">
        <v>22</v>
      </c>
      <c r="B61" s="173" t="s">
        <v>267</v>
      </c>
      <c r="C61" s="10" t="s">
        <v>326</v>
      </c>
      <c r="I61" s="10">
        <v>5</v>
      </c>
      <c r="J61" s="90" t="s">
        <v>105</v>
      </c>
      <c r="L61" s="11" t="s">
        <v>169</v>
      </c>
      <c r="N61" s="29"/>
      <c r="O61" s="21" t="s">
        <v>1</v>
      </c>
      <c r="P61" s="30" t="s">
        <v>143</v>
      </c>
      <c r="Q61" s="30"/>
      <c r="R61" s="30"/>
      <c r="S61" s="31"/>
    </row>
    <row r="62" spans="1:23" x14ac:dyDescent="0.25">
      <c r="A62" s="10">
        <v>23</v>
      </c>
      <c r="B62" s="173" t="s">
        <v>268</v>
      </c>
      <c r="C62" s="10" t="s">
        <v>327</v>
      </c>
      <c r="I62" s="10">
        <v>6</v>
      </c>
      <c r="J62" s="90" t="s">
        <v>106</v>
      </c>
      <c r="N62" s="29"/>
      <c r="O62" s="21" t="s">
        <v>1</v>
      </c>
      <c r="P62" s="30" t="s">
        <v>145</v>
      </c>
      <c r="Q62" s="30"/>
      <c r="R62" s="30"/>
      <c r="S62" s="31"/>
    </row>
    <row r="63" spans="1:23" x14ac:dyDescent="0.25">
      <c r="A63" s="10">
        <v>24</v>
      </c>
      <c r="B63" s="173" t="s">
        <v>269</v>
      </c>
      <c r="C63" s="10" t="s">
        <v>35</v>
      </c>
      <c r="I63" s="10">
        <v>7</v>
      </c>
      <c r="J63" s="90" t="s">
        <v>107</v>
      </c>
      <c r="N63" s="29"/>
      <c r="O63" s="21" t="s">
        <v>1</v>
      </c>
      <c r="P63" s="30" t="s">
        <v>146</v>
      </c>
      <c r="Q63" s="30"/>
      <c r="R63" s="30"/>
      <c r="S63" s="31"/>
    </row>
    <row r="64" spans="1:23" x14ac:dyDescent="0.25">
      <c r="A64" s="10">
        <v>25</v>
      </c>
      <c r="B64" s="173" t="s">
        <v>270</v>
      </c>
      <c r="C64" s="10" t="s">
        <v>328</v>
      </c>
      <c r="I64" s="10">
        <v>8</v>
      </c>
      <c r="J64" s="90" t="s">
        <v>108</v>
      </c>
      <c r="N64" s="32"/>
      <c r="O64" s="22" t="s">
        <v>1</v>
      </c>
      <c r="P64" s="33" t="s">
        <v>147</v>
      </c>
      <c r="Q64" s="33"/>
      <c r="R64" s="33"/>
      <c r="S64" s="34"/>
    </row>
    <row r="65" spans="1:19" x14ac:dyDescent="0.25">
      <c r="A65" s="10">
        <v>26</v>
      </c>
      <c r="B65" s="173" t="s">
        <v>271</v>
      </c>
      <c r="C65" s="10" t="s">
        <v>329</v>
      </c>
      <c r="I65" s="10">
        <v>9</v>
      </c>
      <c r="J65" s="90" t="s">
        <v>109</v>
      </c>
      <c r="N65" s="38" t="s">
        <v>154</v>
      </c>
      <c r="O65" s="39" t="s">
        <v>1</v>
      </c>
      <c r="P65" s="40" t="s">
        <v>149</v>
      </c>
      <c r="Q65" s="40"/>
      <c r="R65" s="40"/>
      <c r="S65" s="41"/>
    </row>
    <row r="66" spans="1:19" x14ac:dyDescent="0.25">
      <c r="A66" s="10">
        <v>27</v>
      </c>
      <c r="B66" s="173" t="s">
        <v>272</v>
      </c>
      <c r="C66" s="10" t="s">
        <v>330</v>
      </c>
      <c r="I66" s="10">
        <v>10</v>
      </c>
      <c r="J66" s="90" t="s">
        <v>110</v>
      </c>
      <c r="N66" s="42"/>
      <c r="O66" s="36" t="s">
        <v>1</v>
      </c>
      <c r="P66" s="37" t="s">
        <v>152</v>
      </c>
      <c r="Q66" s="37"/>
      <c r="R66" s="37"/>
      <c r="S66" s="43"/>
    </row>
    <row r="67" spans="1:19" x14ac:dyDescent="0.25">
      <c r="A67" s="10">
        <v>28</v>
      </c>
      <c r="B67" s="173" t="s">
        <v>273</v>
      </c>
      <c r="C67" s="10" t="s">
        <v>331</v>
      </c>
      <c r="I67" s="10">
        <v>11</v>
      </c>
      <c r="J67" s="90" t="s">
        <v>111</v>
      </c>
      <c r="N67" s="44"/>
      <c r="O67" s="45" t="s">
        <v>1</v>
      </c>
      <c r="P67" s="46" t="s">
        <v>153</v>
      </c>
      <c r="Q67" s="46"/>
      <c r="R67" s="46"/>
      <c r="S67" s="47"/>
    </row>
    <row r="68" spans="1:19" x14ac:dyDescent="0.25">
      <c r="A68" s="10">
        <v>29</v>
      </c>
      <c r="B68" s="173" t="s">
        <v>274</v>
      </c>
      <c r="C68" s="10" t="s">
        <v>332</v>
      </c>
      <c r="I68" s="10">
        <v>12</v>
      </c>
      <c r="J68" s="90" t="s">
        <v>112</v>
      </c>
      <c r="L68" s="93" t="s">
        <v>155</v>
      </c>
      <c r="P68" s="23" t="s">
        <v>159</v>
      </c>
    </row>
    <row r="69" spans="1:19" x14ac:dyDescent="0.25">
      <c r="A69" s="10">
        <v>30</v>
      </c>
      <c r="B69" s="173" t="s">
        <v>275</v>
      </c>
      <c r="C69" s="10" t="s">
        <v>333</v>
      </c>
      <c r="I69" s="10">
        <v>13</v>
      </c>
      <c r="J69" s="90" t="s">
        <v>113</v>
      </c>
      <c r="L69" s="93" t="s">
        <v>156</v>
      </c>
      <c r="P69" s="23" t="s">
        <v>160</v>
      </c>
    </row>
    <row r="70" spans="1:19" x14ac:dyDescent="0.25">
      <c r="A70" s="10">
        <v>31</v>
      </c>
      <c r="B70" s="173" t="s">
        <v>276</v>
      </c>
      <c r="C70" s="10" t="s">
        <v>334</v>
      </c>
      <c r="I70" s="10">
        <v>14</v>
      </c>
      <c r="J70" s="90" t="s">
        <v>114</v>
      </c>
      <c r="L70" s="93" t="s">
        <v>157</v>
      </c>
    </row>
    <row r="71" spans="1:19" x14ac:dyDescent="0.25">
      <c r="A71" s="10">
        <v>32</v>
      </c>
      <c r="B71" s="173" t="s">
        <v>277</v>
      </c>
      <c r="C71" s="10" t="s">
        <v>335</v>
      </c>
      <c r="I71" s="10">
        <v>15</v>
      </c>
      <c r="J71" s="90" t="s">
        <v>115</v>
      </c>
      <c r="L71" s="93" t="s">
        <v>158</v>
      </c>
    </row>
    <row r="72" spans="1:19" x14ac:dyDescent="0.25">
      <c r="A72" s="10">
        <v>33</v>
      </c>
      <c r="B72" s="173" t="s">
        <v>278</v>
      </c>
      <c r="C72" s="10" t="s">
        <v>336</v>
      </c>
      <c r="I72" s="10">
        <v>16</v>
      </c>
      <c r="J72" s="90" t="s">
        <v>116</v>
      </c>
    </row>
    <row r="73" spans="1:19" x14ac:dyDescent="0.25">
      <c r="A73" s="10">
        <v>34</v>
      </c>
      <c r="B73" s="173" t="s">
        <v>279</v>
      </c>
      <c r="C73" s="10" t="s">
        <v>337</v>
      </c>
      <c r="I73" s="10">
        <v>17</v>
      </c>
      <c r="J73" s="90" t="s">
        <v>117</v>
      </c>
    </row>
    <row r="74" spans="1:19" x14ac:dyDescent="0.25">
      <c r="A74" s="10">
        <v>35</v>
      </c>
      <c r="B74" s="173" t="s">
        <v>280</v>
      </c>
      <c r="C74" s="10" t="s">
        <v>338</v>
      </c>
      <c r="I74" s="10">
        <v>18</v>
      </c>
      <c r="J74" s="90" t="s">
        <v>118</v>
      </c>
    </row>
    <row r="75" spans="1:19" x14ac:dyDescent="0.25">
      <c r="A75" s="10">
        <v>36</v>
      </c>
      <c r="B75" s="173" t="s">
        <v>281</v>
      </c>
      <c r="C75" s="10" t="s">
        <v>339</v>
      </c>
      <c r="I75" s="10">
        <v>19</v>
      </c>
      <c r="J75" s="90" t="s">
        <v>119</v>
      </c>
    </row>
    <row r="76" spans="1:19" x14ac:dyDescent="0.25">
      <c r="A76" s="10">
        <v>37</v>
      </c>
      <c r="B76" s="173" t="s">
        <v>282</v>
      </c>
      <c r="C76" s="10" t="s">
        <v>340</v>
      </c>
      <c r="I76" s="10">
        <v>20</v>
      </c>
      <c r="J76" s="90" t="s">
        <v>120</v>
      </c>
    </row>
    <row r="77" spans="1:19" x14ac:dyDescent="0.25">
      <c r="A77" s="10">
        <v>38</v>
      </c>
      <c r="B77" s="173" t="s">
        <v>283</v>
      </c>
      <c r="C77" s="10" t="s">
        <v>341</v>
      </c>
      <c r="I77" s="10">
        <v>21</v>
      </c>
      <c r="J77" s="90" t="s">
        <v>121</v>
      </c>
    </row>
    <row r="78" spans="1:19" x14ac:dyDescent="0.25">
      <c r="A78" s="10">
        <v>39</v>
      </c>
      <c r="B78" s="173" t="s">
        <v>284</v>
      </c>
      <c r="C78" s="10" t="s">
        <v>342</v>
      </c>
      <c r="I78" s="10">
        <v>22</v>
      </c>
      <c r="J78" s="90" t="s">
        <v>122</v>
      </c>
    </row>
    <row r="79" spans="1:19" x14ac:dyDescent="0.25">
      <c r="A79" s="10">
        <v>40</v>
      </c>
      <c r="B79" s="173" t="s">
        <v>285</v>
      </c>
      <c r="C79" s="10" t="s">
        <v>343</v>
      </c>
      <c r="I79" s="10">
        <v>23</v>
      </c>
      <c r="J79" s="90" t="s">
        <v>123</v>
      </c>
    </row>
    <row r="80" spans="1:19" x14ac:dyDescent="0.25">
      <c r="A80" s="10">
        <v>41</v>
      </c>
      <c r="B80" s="173" t="s">
        <v>286</v>
      </c>
      <c r="C80" s="10" t="s">
        <v>344</v>
      </c>
      <c r="I80" s="10">
        <v>24</v>
      </c>
      <c r="J80" s="90" t="s">
        <v>124</v>
      </c>
    </row>
    <row r="81" spans="1:10" x14ac:dyDescent="0.25">
      <c r="A81" s="10">
        <v>42</v>
      </c>
      <c r="B81" s="173" t="s">
        <v>287</v>
      </c>
      <c r="C81" s="10" t="s">
        <v>345</v>
      </c>
      <c r="I81" s="10">
        <v>25</v>
      </c>
      <c r="J81" s="90" t="s">
        <v>125</v>
      </c>
    </row>
    <row r="82" spans="1:10" x14ac:dyDescent="0.25">
      <c r="A82" s="10">
        <v>43</v>
      </c>
      <c r="B82" s="173" t="s">
        <v>288</v>
      </c>
      <c r="C82" s="10" t="s">
        <v>346</v>
      </c>
      <c r="I82" s="10">
        <v>26</v>
      </c>
      <c r="J82" s="90" t="s">
        <v>126</v>
      </c>
    </row>
    <row r="83" spans="1:10" x14ac:dyDescent="0.25">
      <c r="A83" s="10">
        <v>44</v>
      </c>
      <c r="B83" s="173" t="s">
        <v>289</v>
      </c>
      <c r="C83" s="10" t="s">
        <v>347</v>
      </c>
      <c r="I83" s="10">
        <v>27</v>
      </c>
      <c r="J83" s="90" t="s">
        <v>127</v>
      </c>
    </row>
    <row r="84" spans="1:10" x14ac:dyDescent="0.25">
      <c r="A84" s="10">
        <v>45</v>
      </c>
      <c r="B84" s="173" t="s">
        <v>290</v>
      </c>
      <c r="C84" s="10" t="s">
        <v>348</v>
      </c>
      <c r="I84" s="10">
        <v>28</v>
      </c>
      <c r="J84" s="90" t="s">
        <v>128</v>
      </c>
    </row>
    <row r="85" spans="1:10" x14ac:dyDescent="0.25">
      <c r="A85" s="10">
        <v>46</v>
      </c>
      <c r="B85" s="173" t="s">
        <v>291</v>
      </c>
      <c r="C85" s="10" t="s">
        <v>349</v>
      </c>
      <c r="I85" s="10">
        <v>29</v>
      </c>
      <c r="J85" s="90" t="s">
        <v>129</v>
      </c>
    </row>
    <row r="86" spans="1:10" x14ac:dyDescent="0.25">
      <c r="A86" s="10">
        <v>47</v>
      </c>
      <c r="B86" s="173" t="s">
        <v>292</v>
      </c>
      <c r="C86" s="10" t="s">
        <v>350</v>
      </c>
    </row>
    <row r="87" spans="1:10" x14ac:dyDescent="0.25">
      <c r="A87" s="10">
        <v>48</v>
      </c>
      <c r="B87" s="173" t="s">
        <v>293</v>
      </c>
      <c r="C87" s="10" t="s">
        <v>351</v>
      </c>
    </row>
    <row r="88" spans="1:10" x14ac:dyDescent="0.25">
      <c r="A88" s="10">
        <v>49</v>
      </c>
      <c r="B88" s="173" t="s">
        <v>294</v>
      </c>
      <c r="C88" s="10" t="s">
        <v>352</v>
      </c>
    </row>
    <row r="89" spans="1:10" x14ac:dyDescent="0.25">
      <c r="A89" s="10">
        <v>50</v>
      </c>
      <c r="B89" s="173" t="s">
        <v>295</v>
      </c>
      <c r="C89" s="10" t="s">
        <v>353</v>
      </c>
    </row>
    <row r="90" spans="1:10" x14ac:dyDescent="0.25">
      <c r="A90" s="10">
        <v>51</v>
      </c>
      <c r="B90" s="173" t="s">
        <v>296</v>
      </c>
      <c r="C90" s="10" t="s">
        <v>354</v>
      </c>
    </row>
    <row r="91" spans="1:10" x14ac:dyDescent="0.25">
      <c r="A91" s="10">
        <v>52</v>
      </c>
      <c r="B91" s="173" t="s">
        <v>297</v>
      </c>
      <c r="C91" s="10" t="s">
        <v>355</v>
      </c>
    </row>
    <row r="92" spans="1:10" x14ac:dyDescent="0.25">
      <c r="A92" s="10">
        <v>53</v>
      </c>
      <c r="B92" s="173" t="s">
        <v>298</v>
      </c>
      <c r="C92" s="10" t="s">
        <v>356</v>
      </c>
    </row>
    <row r="93" spans="1:10" x14ac:dyDescent="0.25">
      <c r="A93" s="10">
        <v>54</v>
      </c>
      <c r="B93" s="173" t="s">
        <v>299</v>
      </c>
      <c r="C93" s="10" t="s">
        <v>357</v>
      </c>
    </row>
    <row r="94" spans="1:10" x14ac:dyDescent="0.25">
      <c r="A94" s="10">
        <v>55</v>
      </c>
      <c r="B94" s="173" t="s">
        <v>300</v>
      </c>
      <c r="C94" s="10" t="s">
        <v>358</v>
      </c>
    </row>
    <row r="95" spans="1:10" x14ac:dyDescent="0.25">
      <c r="A95" s="10">
        <v>56</v>
      </c>
      <c r="B95" s="173" t="s">
        <v>301</v>
      </c>
      <c r="C95" s="10" t="s">
        <v>359</v>
      </c>
    </row>
    <row r="96" spans="1:10" x14ac:dyDescent="0.25">
      <c r="A96" s="10">
        <v>57</v>
      </c>
      <c r="B96" s="173" t="s">
        <v>302</v>
      </c>
      <c r="C96" s="10" t="s">
        <v>360</v>
      </c>
    </row>
    <row r="97" spans="1:3" x14ac:dyDescent="0.25">
      <c r="A97" s="10">
        <v>58</v>
      </c>
      <c r="B97" s="173" t="s">
        <v>303</v>
      </c>
      <c r="C97" s="10" t="s">
        <v>361</v>
      </c>
    </row>
    <row r="98" spans="1:3" x14ac:dyDescent="0.25">
      <c r="A98" s="10">
        <v>59</v>
      </c>
      <c r="B98" s="173" t="s">
        <v>304</v>
      </c>
      <c r="C98" s="10" t="s">
        <v>362</v>
      </c>
    </row>
    <row r="99" spans="1:3" x14ac:dyDescent="0.25">
      <c r="A99" s="10">
        <v>60</v>
      </c>
      <c r="B99" s="174" t="s">
        <v>364</v>
      </c>
      <c r="C99" s="10" t="s">
        <v>364</v>
      </c>
    </row>
    <row r="100" spans="1:3" x14ac:dyDescent="0.25">
      <c r="A100" s="10">
        <v>61</v>
      </c>
      <c r="B100" s="174" t="s">
        <v>365</v>
      </c>
      <c r="C100" s="10" t="s">
        <v>365</v>
      </c>
    </row>
  </sheetData>
  <sheetProtection selectLockedCells="1" selectUnlockedCells="1"/>
  <sortState ref="B3:F32">
    <sortCondition ref="B3:B32"/>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4"/>
  <sheetViews>
    <sheetView workbookViewId="0">
      <selection activeCell="J2" sqref="J2"/>
    </sheetView>
  </sheetViews>
  <sheetFormatPr defaultRowHeight="15" x14ac:dyDescent="0.25"/>
  <cols>
    <col min="1" max="1" width="10" customWidth="1"/>
    <col min="2" max="2" width="6.5703125" style="189" bestFit="1" customWidth="1"/>
    <col min="3" max="3" width="7.140625" customWidth="1"/>
    <col min="4" max="4" width="8.28515625" customWidth="1"/>
    <col min="5" max="5" width="43.7109375" customWidth="1"/>
    <col min="6" max="6" width="43.85546875" customWidth="1"/>
    <col min="7" max="7" width="44" customWidth="1"/>
    <col min="8" max="8" width="16.42578125" bestFit="1" customWidth="1"/>
    <col min="9" max="10" width="10" customWidth="1"/>
    <col min="11" max="11" width="10.7109375" style="187" customWidth="1"/>
    <col min="12" max="12" width="9.140625" style="188"/>
    <col min="13" max="13" width="48.42578125" style="188" customWidth="1"/>
    <col min="14" max="23" width="9.140625" style="188"/>
    <col min="24" max="24" width="8" style="188" customWidth="1"/>
    <col min="25" max="16384" width="9.140625" style="188"/>
  </cols>
  <sheetData>
    <row r="1" spans="1:24" s="265" customFormat="1" ht="29.25" customHeight="1" x14ac:dyDescent="0.25">
      <c r="A1" s="266" t="s">
        <v>496</v>
      </c>
      <c r="B1" s="267" t="s">
        <v>380</v>
      </c>
      <c r="C1" s="266" t="s">
        <v>497</v>
      </c>
      <c r="D1" s="266" t="s">
        <v>498</v>
      </c>
      <c r="E1" s="266" t="s">
        <v>499</v>
      </c>
      <c r="F1" s="266" t="s">
        <v>500</v>
      </c>
      <c r="G1" s="266" t="s">
        <v>381</v>
      </c>
      <c r="H1" s="266" t="s">
        <v>501</v>
      </c>
      <c r="I1" s="266" t="s">
        <v>502</v>
      </c>
      <c r="J1" s="266" t="s">
        <v>503</v>
      </c>
      <c r="K1" s="267" t="s">
        <v>433</v>
      </c>
      <c r="L1" s="267" t="s">
        <v>3427</v>
      </c>
      <c r="M1" s="267"/>
    </row>
    <row r="2" spans="1:24" x14ac:dyDescent="0.25">
      <c r="A2" s="262">
        <v>4776</v>
      </c>
      <c r="B2" s="268" t="s">
        <v>382</v>
      </c>
      <c r="C2" s="264"/>
      <c r="D2">
        <v>1</v>
      </c>
      <c r="E2" s="263" t="s">
        <v>504</v>
      </c>
      <c r="F2" s="263" t="s">
        <v>504</v>
      </c>
      <c r="G2" s="263" t="s">
        <v>505</v>
      </c>
      <c r="H2" s="263" t="s">
        <v>506</v>
      </c>
      <c r="I2" s="262">
        <v>399</v>
      </c>
      <c r="J2" s="263" t="s">
        <v>383</v>
      </c>
      <c r="K2" s="187">
        <f>A2</f>
        <v>4776</v>
      </c>
      <c r="L2" s="188">
        <v>1</v>
      </c>
      <c r="X2" s="188" t="s">
        <v>384</v>
      </c>
    </row>
    <row r="3" spans="1:24" x14ac:dyDescent="0.25">
      <c r="A3" s="262">
        <v>2748</v>
      </c>
      <c r="B3" s="268" t="s">
        <v>382</v>
      </c>
      <c r="C3" s="264"/>
      <c r="D3">
        <v>2</v>
      </c>
      <c r="E3" s="263" t="s">
        <v>507</v>
      </c>
      <c r="F3" s="263" t="s">
        <v>507</v>
      </c>
      <c r="G3" s="263" t="s">
        <v>508</v>
      </c>
      <c r="H3" s="263" t="s">
        <v>509</v>
      </c>
      <c r="I3" s="262">
        <v>573</v>
      </c>
      <c r="J3" s="263" t="s">
        <v>383</v>
      </c>
      <c r="K3" s="187">
        <f t="shared" ref="K3:K66" si="0">A3</f>
        <v>2748</v>
      </c>
      <c r="L3" s="188">
        <v>2</v>
      </c>
      <c r="X3" s="186" t="s">
        <v>385</v>
      </c>
    </row>
    <row r="4" spans="1:24" x14ac:dyDescent="0.25">
      <c r="A4" s="262">
        <v>6655</v>
      </c>
      <c r="B4" s="268" t="s">
        <v>382</v>
      </c>
      <c r="C4" s="264"/>
      <c r="D4">
        <v>3</v>
      </c>
      <c r="E4" s="263" t="s">
        <v>510</v>
      </c>
      <c r="F4" s="263" t="s">
        <v>511</v>
      </c>
      <c r="G4" s="263" t="s">
        <v>508</v>
      </c>
      <c r="H4" s="263" t="s">
        <v>509</v>
      </c>
      <c r="I4" s="262">
        <v>573</v>
      </c>
      <c r="J4" s="263" t="s">
        <v>383</v>
      </c>
      <c r="K4" s="187">
        <f t="shared" si="0"/>
        <v>6655</v>
      </c>
      <c r="L4" s="188">
        <v>3</v>
      </c>
      <c r="X4" s="186" t="s">
        <v>386</v>
      </c>
    </row>
    <row r="5" spans="1:24" x14ac:dyDescent="0.25">
      <c r="A5" s="262">
        <v>4394</v>
      </c>
      <c r="B5" s="268" t="s">
        <v>382</v>
      </c>
      <c r="C5" s="264"/>
      <c r="D5">
        <v>4</v>
      </c>
      <c r="E5" s="263" t="s">
        <v>512</v>
      </c>
      <c r="F5" s="263" t="s">
        <v>512</v>
      </c>
      <c r="G5" s="263" t="s">
        <v>513</v>
      </c>
      <c r="H5" s="263" t="s">
        <v>514</v>
      </c>
      <c r="I5" s="262">
        <v>85</v>
      </c>
      <c r="J5" s="263" t="s">
        <v>383</v>
      </c>
      <c r="K5" s="187">
        <f t="shared" si="0"/>
        <v>4394</v>
      </c>
      <c r="L5" s="188">
        <v>4</v>
      </c>
      <c r="X5" s="188" t="s">
        <v>387</v>
      </c>
    </row>
    <row r="6" spans="1:24" x14ac:dyDescent="0.25">
      <c r="A6" s="262">
        <v>3686</v>
      </c>
      <c r="B6" s="268" t="s">
        <v>382</v>
      </c>
      <c r="C6" s="264"/>
      <c r="D6">
        <v>5</v>
      </c>
      <c r="E6" s="263" t="s">
        <v>515</v>
      </c>
      <c r="F6" s="263" t="s">
        <v>515</v>
      </c>
      <c r="G6" s="263" t="s">
        <v>516</v>
      </c>
      <c r="H6" s="263" t="s">
        <v>517</v>
      </c>
      <c r="I6" s="262">
        <v>860</v>
      </c>
      <c r="J6" s="263" t="s">
        <v>383</v>
      </c>
      <c r="K6" s="187">
        <f t="shared" si="0"/>
        <v>3686</v>
      </c>
      <c r="L6" s="188">
        <v>5</v>
      </c>
      <c r="X6" s="188" t="s">
        <v>388</v>
      </c>
    </row>
    <row r="7" spans="1:24" x14ac:dyDescent="0.25">
      <c r="A7" s="262">
        <v>105</v>
      </c>
      <c r="B7" s="268" t="s">
        <v>382</v>
      </c>
      <c r="C7" s="264"/>
      <c r="D7">
        <v>6</v>
      </c>
      <c r="E7" s="263" t="s">
        <v>518</v>
      </c>
      <c r="F7" s="263" t="s">
        <v>518</v>
      </c>
      <c r="G7" s="263" t="s">
        <v>519</v>
      </c>
      <c r="H7" s="263" t="s">
        <v>520</v>
      </c>
      <c r="I7" s="262">
        <v>471</v>
      </c>
      <c r="J7" s="263" t="s">
        <v>383</v>
      </c>
      <c r="K7" s="187">
        <f t="shared" si="0"/>
        <v>105</v>
      </c>
      <c r="L7" s="188">
        <v>6</v>
      </c>
      <c r="X7" s="188" t="s">
        <v>389</v>
      </c>
    </row>
    <row r="8" spans="1:24" x14ac:dyDescent="0.25">
      <c r="A8" s="262">
        <v>3811</v>
      </c>
      <c r="B8" s="268" t="s">
        <v>382</v>
      </c>
      <c r="C8" s="264"/>
      <c r="D8">
        <v>7</v>
      </c>
      <c r="E8" s="263" t="s">
        <v>521</v>
      </c>
      <c r="F8" s="263" t="s">
        <v>521</v>
      </c>
      <c r="G8" s="263" t="s">
        <v>522</v>
      </c>
      <c r="H8" s="263" t="s">
        <v>523</v>
      </c>
      <c r="I8" s="262">
        <v>892</v>
      </c>
      <c r="J8" s="263" t="s">
        <v>383</v>
      </c>
      <c r="K8" s="187">
        <f t="shared" si="0"/>
        <v>3811</v>
      </c>
      <c r="L8" s="188">
        <v>7</v>
      </c>
      <c r="X8" s="188" t="s">
        <v>390</v>
      </c>
    </row>
    <row r="9" spans="1:24" x14ac:dyDescent="0.25">
      <c r="A9" s="262">
        <v>4457</v>
      </c>
      <c r="B9" s="268" t="s">
        <v>382</v>
      </c>
      <c r="C9" s="264"/>
      <c r="D9">
        <v>8</v>
      </c>
      <c r="E9" s="263" t="s">
        <v>524</v>
      </c>
      <c r="F9" s="263" t="s">
        <v>524</v>
      </c>
      <c r="G9" s="263" t="s">
        <v>525</v>
      </c>
      <c r="H9" s="263" t="s">
        <v>526</v>
      </c>
      <c r="I9" s="262">
        <v>1034</v>
      </c>
      <c r="J9" s="263" t="s">
        <v>383</v>
      </c>
      <c r="K9" s="187">
        <f t="shared" si="0"/>
        <v>4457</v>
      </c>
      <c r="L9" s="188">
        <v>8</v>
      </c>
      <c r="X9" s="188" t="s">
        <v>391</v>
      </c>
    </row>
    <row r="10" spans="1:24" x14ac:dyDescent="0.25">
      <c r="A10" s="262">
        <v>829</v>
      </c>
      <c r="B10" s="268" t="s">
        <v>382</v>
      </c>
      <c r="C10" s="264"/>
      <c r="D10">
        <v>9</v>
      </c>
      <c r="E10" s="263" t="s">
        <v>527</v>
      </c>
      <c r="F10" s="263" t="s">
        <v>528</v>
      </c>
      <c r="G10" s="263" t="s">
        <v>193</v>
      </c>
      <c r="H10" s="263" t="s">
        <v>11</v>
      </c>
      <c r="I10" s="262">
        <v>170</v>
      </c>
      <c r="J10" s="263" t="s">
        <v>383</v>
      </c>
      <c r="K10" s="187">
        <f t="shared" si="0"/>
        <v>829</v>
      </c>
      <c r="L10" s="188">
        <v>9</v>
      </c>
      <c r="X10" s="188" t="s">
        <v>392</v>
      </c>
    </row>
    <row r="11" spans="1:24" x14ac:dyDescent="0.25">
      <c r="A11" s="262">
        <v>830</v>
      </c>
      <c r="B11" s="268" t="s">
        <v>382</v>
      </c>
      <c r="C11" s="264"/>
      <c r="D11">
        <v>10</v>
      </c>
      <c r="E11" s="263" t="s">
        <v>529</v>
      </c>
      <c r="F11" s="263" t="s">
        <v>529</v>
      </c>
      <c r="G11" s="263" t="s">
        <v>193</v>
      </c>
      <c r="H11" s="263" t="s">
        <v>11</v>
      </c>
      <c r="I11" s="262">
        <v>170</v>
      </c>
      <c r="J11" s="263" t="s">
        <v>383</v>
      </c>
      <c r="K11" s="187">
        <f t="shared" si="0"/>
        <v>830</v>
      </c>
      <c r="L11" s="188">
        <v>10</v>
      </c>
      <c r="X11" s="188" t="s">
        <v>393</v>
      </c>
    </row>
    <row r="12" spans="1:24" x14ac:dyDescent="0.25">
      <c r="A12" s="262">
        <v>6076</v>
      </c>
      <c r="B12" s="268" t="s">
        <v>382</v>
      </c>
      <c r="C12" s="264"/>
      <c r="D12">
        <v>11</v>
      </c>
      <c r="E12" s="263" t="s">
        <v>530</v>
      </c>
      <c r="F12" s="263" t="s">
        <v>530</v>
      </c>
      <c r="G12" s="263" t="s">
        <v>193</v>
      </c>
      <c r="H12" s="263" t="s">
        <v>11</v>
      </c>
      <c r="I12" s="262">
        <v>170</v>
      </c>
      <c r="J12" s="263" t="s">
        <v>383</v>
      </c>
      <c r="K12" s="187">
        <f t="shared" si="0"/>
        <v>6076</v>
      </c>
      <c r="L12" s="188">
        <v>11</v>
      </c>
      <c r="X12" s="188" t="s">
        <v>394</v>
      </c>
    </row>
    <row r="13" spans="1:24" x14ac:dyDescent="0.25">
      <c r="A13" s="262">
        <v>5038</v>
      </c>
      <c r="B13" s="268" t="s">
        <v>382</v>
      </c>
      <c r="C13" s="264"/>
      <c r="D13">
        <v>12</v>
      </c>
      <c r="E13" s="263" t="s">
        <v>531</v>
      </c>
      <c r="F13" s="263" t="s">
        <v>531</v>
      </c>
      <c r="G13" s="263" t="s">
        <v>193</v>
      </c>
      <c r="H13" s="263" t="s">
        <v>11</v>
      </c>
      <c r="I13" s="262">
        <v>170</v>
      </c>
      <c r="J13" s="263" t="s">
        <v>383</v>
      </c>
      <c r="K13" s="187">
        <f t="shared" si="0"/>
        <v>5038</v>
      </c>
      <c r="L13" s="188">
        <v>12</v>
      </c>
      <c r="X13" s="188" t="s">
        <v>395</v>
      </c>
    </row>
    <row r="14" spans="1:24" x14ac:dyDescent="0.25">
      <c r="A14" s="262">
        <v>6756</v>
      </c>
      <c r="B14" s="268" t="s">
        <v>382</v>
      </c>
      <c r="C14" s="264"/>
      <c r="D14">
        <v>13</v>
      </c>
      <c r="E14" s="263" t="s">
        <v>532</v>
      </c>
      <c r="F14" s="263" t="s">
        <v>532</v>
      </c>
      <c r="G14" s="263" t="s">
        <v>533</v>
      </c>
      <c r="H14" s="263" t="s">
        <v>534</v>
      </c>
      <c r="I14" s="262">
        <v>1125</v>
      </c>
      <c r="J14" s="263" t="s">
        <v>383</v>
      </c>
      <c r="K14" s="187">
        <f t="shared" si="0"/>
        <v>6756</v>
      </c>
      <c r="L14" s="188">
        <v>13</v>
      </c>
      <c r="X14" s="188" t="s">
        <v>396</v>
      </c>
    </row>
    <row r="15" spans="1:24" x14ac:dyDescent="0.25">
      <c r="A15" s="262">
        <v>5071</v>
      </c>
      <c r="B15" s="268" t="s">
        <v>382</v>
      </c>
      <c r="C15" s="264"/>
      <c r="D15">
        <v>14</v>
      </c>
      <c r="E15" s="263" t="s">
        <v>535</v>
      </c>
      <c r="F15" s="263" t="s">
        <v>536</v>
      </c>
      <c r="G15" s="263" t="s">
        <v>537</v>
      </c>
      <c r="H15" s="263" t="s">
        <v>538</v>
      </c>
      <c r="I15" s="262">
        <v>80</v>
      </c>
      <c r="J15" s="263" t="s">
        <v>383</v>
      </c>
      <c r="K15" s="187">
        <f t="shared" si="0"/>
        <v>5071</v>
      </c>
      <c r="L15" s="188">
        <v>14</v>
      </c>
    </row>
    <row r="16" spans="1:24" x14ac:dyDescent="0.25">
      <c r="A16" s="262">
        <v>6542</v>
      </c>
      <c r="B16" s="268" t="s">
        <v>382</v>
      </c>
      <c r="C16" s="264"/>
      <c r="D16">
        <v>15</v>
      </c>
      <c r="E16" s="263" t="s">
        <v>539</v>
      </c>
      <c r="F16" s="263" t="s">
        <v>539</v>
      </c>
      <c r="G16" s="263" t="s">
        <v>540</v>
      </c>
      <c r="H16" s="263" t="s">
        <v>541</v>
      </c>
      <c r="I16" s="262">
        <v>2237</v>
      </c>
      <c r="J16" s="263" t="s">
        <v>383</v>
      </c>
      <c r="K16" s="187">
        <f t="shared" si="0"/>
        <v>6542</v>
      </c>
      <c r="L16" s="188">
        <v>15</v>
      </c>
    </row>
    <row r="17" spans="1:13" x14ac:dyDescent="0.25">
      <c r="A17" s="262">
        <v>6543</v>
      </c>
      <c r="B17" s="268" t="s">
        <v>382</v>
      </c>
      <c r="C17" s="264"/>
      <c r="D17">
        <v>16</v>
      </c>
      <c r="E17" s="263" t="s">
        <v>542</v>
      </c>
      <c r="F17" s="263" t="s">
        <v>542</v>
      </c>
      <c r="G17" s="263" t="s">
        <v>540</v>
      </c>
      <c r="H17" s="263" t="s">
        <v>541</v>
      </c>
      <c r="I17" s="262">
        <v>2237</v>
      </c>
      <c r="J17" s="263" t="s">
        <v>383</v>
      </c>
      <c r="K17" s="187">
        <f>A17</f>
        <v>6543</v>
      </c>
      <c r="L17" s="188">
        <v>16</v>
      </c>
    </row>
    <row r="18" spans="1:13" x14ac:dyDescent="0.25">
      <c r="A18" s="262">
        <v>6619</v>
      </c>
      <c r="B18" s="268" t="s">
        <v>382</v>
      </c>
      <c r="C18" s="264"/>
      <c r="D18">
        <v>17</v>
      </c>
      <c r="E18" s="263" t="s">
        <v>543</v>
      </c>
      <c r="F18" s="263" t="s">
        <v>543</v>
      </c>
      <c r="G18" s="263" t="s">
        <v>544</v>
      </c>
      <c r="H18" s="263" t="s">
        <v>545</v>
      </c>
      <c r="I18" s="262">
        <v>2143</v>
      </c>
      <c r="J18" s="263" t="s">
        <v>383</v>
      </c>
      <c r="K18" s="187">
        <f t="shared" si="0"/>
        <v>6619</v>
      </c>
      <c r="L18" s="188">
        <v>17</v>
      </c>
    </row>
    <row r="19" spans="1:13" x14ac:dyDescent="0.25">
      <c r="A19" s="262">
        <v>6175</v>
      </c>
      <c r="B19" s="268" t="s">
        <v>382</v>
      </c>
      <c r="C19" s="264"/>
      <c r="D19">
        <v>18</v>
      </c>
      <c r="E19" s="263" t="s">
        <v>546</v>
      </c>
      <c r="F19" s="263" t="s">
        <v>546</v>
      </c>
      <c r="G19" s="263" t="s">
        <v>547</v>
      </c>
      <c r="H19" s="263" t="s">
        <v>548</v>
      </c>
      <c r="I19" s="262">
        <v>86</v>
      </c>
      <c r="J19" s="263" t="s">
        <v>383</v>
      </c>
      <c r="K19" s="187">
        <f t="shared" si="0"/>
        <v>6175</v>
      </c>
      <c r="L19" s="188">
        <v>18</v>
      </c>
      <c r="M19" s="475"/>
    </row>
    <row r="20" spans="1:13" x14ac:dyDescent="0.25">
      <c r="A20" s="262">
        <v>6181</v>
      </c>
      <c r="B20" s="268" t="s">
        <v>382</v>
      </c>
      <c r="C20" s="264"/>
      <c r="D20">
        <v>19</v>
      </c>
      <c r="E20" s="263" t="s">
        <v>549</v>
      </c>
      <c r="F20" s="263" t="s">
        <v>549</v>
      </c>
      <c r="G20" s="263" t="s">
        <v>547</v>
      </c>
      <c r="H20" s="263" t="s">
        <v>548</v>
      </c>
      <c r="I20" s="262">
        <v>86</v>
      </c>
      <c r="J20" s="263" t="s">
        <v>383</v>
      </c>
      <c r="K20" s="187">
        <f t="shared" si="0"/>
        <v>6181</v>
      </c>
      <c r="L20" s="188">
        <v>19</v>
      </c>
    </row>
    <row r="21" spans="1:13" x14ac:dyDescent="0.25">
      <c r="A21" s="262">
        <v>7077</v>
      </c>
      <c r="B21" s="268" t="s">
        <v>382</v>
      </c>
      <c r="C21" s="264"/>
      <c r="D21">
        <v>20</v>
      </c>
      <c r="E21" s="263" t="s">
        <v>550</v>
      </c>
      <c r="F21" s="263" t="s">
        <v>550</v>
      </c>
      <c r="G21" s="263" t="s">
        <v>547</v>
      </c>
      <c r="H21" s="263" t="s">
        <v>548</v>
      </c>
      <c r="I21" s="262">
        <v>86</v>
      </c>
      <c r="J21" s="263" t="s">
        <v>383</v>
      </c>
      <c r="K21" s="187">
        <f t="shared" si="0"/>
        <v>7077</v>
      </c>
      <c r="L21" s="188">
        <v>20</v>
      </c>
    </row>
    <row r="22" spans="1:13" x14ac:dyDescent="0.25">
      <c r="A22" s="262">
        <v>6189</v>
      </c>
      <c r="B22" s="268" t="s">
        <v>382</v>
      </c>
      <c r="C22" s="264"/>
      <c r="D22">
        <v>21</v>
      </c>
      <c r="E22" s="263" t="s">
        <v>551</v>
      </c>
      <c r="F22" s="263" t="s">
        <v>551</v>
      </c>
      <c r="G22" s="263" t="s">
        <v>547</v>
      </c>
      <c r="H22" s="263" t="s">
        <v>548</v>
      </c>
      <c r="I22" s="262">
        <v>86</v>
      </c>
      <c r="J22" s="263" t="s">
        <v>383</v>
      </c>
      <c r="K22" s="187">
        <f t="shared" si="0"/>
        <v>6189</v>
      </c>
      <c r="L22" s="188">
        <v>21</v>
      </c>
    </row>
    <row r="23" spans="1:13" x14ac:dyDescent="0.25">
      <c r="A23" s="262">
        <v>6191</v>
      </c>
      <c r="B23" s="268" t="s">
        <v>382</v>
      </c>
      <c r="C23" s="264"/>
      <c r="D23">
        <v>22</v>
      </c>
      <c r="E23" s="263" t="s">
        <v>552</v>
      </c>
      <c r="F23" s="263" t="s">
        <v>552</v>
      </c>
      <c r="G23" s="263" t="s">
        <v>547</v>
      </c>
      <c r="H23" s="263" t="s">
        <v>548</v>
      </c>
      <c r="I23" s="262">
        <v>86</v>
      </c>
      <c r="J23" s="263" t="s">
        <v>383</v>
      </c>
      <c r="K23" s="187">
        <f t="shared" si="0"/>
        <v>6191</v>
      </c>
      <c r="L23" s="188">
        <v>22</v>
      </c>
    </row>
    <row r="24" spans="1:13" x14ac:dyDescent="0.25">
      <c r="A24" s="262">
        <v>5127</v>
      </c>
      <c r="B24" s="268" t="s">
        <v>382</v>
      </c>
      <c r="C24" s="264"/>
      <c r="D24">
        <v>23</v>
      </c>
      <c r="E24" s="263" t="s">
        <v>553</v>
      </c>
      <c r="F24" s="263" t="s">
        <v>554</v>
      </c>
      <c r="G24" s="263" t="s">
        <v>555</v>
      </c>
      <c r="H24" s="263" t="s">
        <v>556</v>
      </c>
      <c r="I24" s="262">
        <v>1089</v>
      </c>
      <c r="J24" s="263" t="s">
        <v>383</v>
      </c>
      <c r="K24" s="187">
        <f t="shared" si="0"/>
        <v>5127</v>
      </c>
      <c r="L24" s="188">
        <v>23</v>
      </c>
    </row>
    <row r="25" spans="1:13" x14ac:dyDescent="0.25">
      <c r="A25" s="262">
        <v>5414</v>
      </c>
      <c r="B25" s="268" t="s">
        <v>382</v>
      </c>
      <c r="C25" s="264"/>
      <c r="D25">
        <v>24</v>
      </c>
      <c r="E25" s="263" t="s">
        <v>557</v>
      </c>
      <c r="F25" s="263" t="s">
        <v>557</v>
      </c>
      <c r="G25" s="263" t="s">
        <v>558</v>
      </c>
      <c r="H25" s="263" t="s">
        <v>559</v>
      </c>
      <c r="I25" s="262">
        <v>38</v>
      </c>
      <c r="J25" s="263" t="s">
        <v>383</v>
      </c>
      <c r="K25" s="187">
        <f t="shared" si="0"/>
        <v>5414</v>
      </c>
      <c r="L25" s="188">
        <v>24</v>
      </c>
    </row>
    <row r="26" spans="1:13" x14ac:dyDescent="0.25">
      <c r="A26" s="262">
        <v>3728</v>
      </c>
      <c r="B26" s="268" t="s">
        <v>382</v>
      </c>
      <c r="C26" s="264"/>
      <c r="D26">
        <v>25</v>
      </c>
      <c r="E26" s="263" t="s">
        <v>560</v>
      </c>
      <c r="F26" s="263" t="s">
        <v>560</v>
      </c>
      <c r="G26" s="263" t="s">
        <v>561</v>
      </c>
      <c r="H26" s="263" t="s">
        <v>562</v>
      </c>
      <c r="I26" s="262">
        <v>870</v>
      </c>
      <c r="J26" s="263" t="s">
        <v>383</v>
      </c>
      <c r="K26" s="187">
        <f t="shared" si="0"/>
        <v>3728</v>
      </c>
      <c r="L26" s="188">
        <v>1</v>
      </c>
    </row>
    <row r="27" spans="1:13" x14ac:dyDescent="0.25">
      <c r="A27" s="262">
        <v>6643</v>
      </c>
      <c r="B27" s="268" t="s">
        <v>382</v>
      </c>
      <c r="C27" s="264"/>
      <c r="D27">
        <v>26</v>
      </c>
      <c r="E27" s="263" t="s">
        <v>563</v>
      </c>
      <c r="F27" s="263" t="s">
        <v>563</v>
      </c>
      <c r="G27" s="263" t="s">
        <v>564</v>
      </c>
      <c r="H27" s="263" t="s">
        <v>565</v>
      </c>
      <c r="I27" s="262">
        <v>282</v>
      </c>
      <c r="J27" s="263" t="s">
        <v>383</v>
      </c>
      <c r="K27" s="187">
        <f t="shared" si="0"/>
        <v>6643</v>
      </c>
      <c r="L27" s="188">
        <v>2</v>
      </c>
    </row>
    <row r="28" spans="1:13" x14ac:dyDescent="0.25">
      <c r="A28" s="262">
        <v>4078</v>
      </c>
      <c r="B28" s="268" t="s">
        <v>382</v>
      </c>
      <c r="C28" s="264"/>
      <c r="D28">
        <v>27</v>
      </c>
      <c r="E28" s="263" t="s">
        <v>566</v>
      </c>
      <c r="F28" s="263" t="s">
        <v>566</v>
      </c>
      <c r="G28" s="263" t="s">
        <v>567</v>
      </c>
      <c r="H28" s="263" t="s">
        <v>568</v>
      </c>
      <c r="I28" s="262">
        <v>937</v>
      </c>
      <c r="J28" s="263" t="s">
        <v>383</v>
      </c>
      <c r="K28" s="187">
        <f t="shared" si="0"/>
        <v>4078</v>
      </c>
      <c r="L28" s="188">
        <v>3</v>
      </c>
    </row>
    <row r="29" spans="1:13" x14ac:dyDescent="0.25">
      <c r="A29" s="262">
        <v>5556</v>
      </c>
      <c r="B29" s="268" t="s">
        <v>382</v>
      </c>
      <c r="C29" s="264"/>
      <c r="D29">
        <v>28</v>
      </c>
      <c r="E29" s="263" t="s">
        <v>569</v>
      </c>
      <c r="F29" s="263" t="s">
        <v>569</v>
      </c>
      <c r="G29" s="263" t="s">
        <v>208</v>
      </c>
      <c r="H29" s="263" t="s">
        <v>42</v>
      </c>
      <c r="I29" s="262">
        <v>1</v>
      </c>
      <c r="J29" s="263" t="s">
        <v>383</v>
      </c>
      <c r="K29" s="187">
        <f t="shared" si="0"/>
        <v>5556</v>
      </c>
      <c r="L29" s="188">
        <v>4</v>
      </c>
    </row>
    <row r="30" spans="1:13" x14ac:dyDescent="0.25">
      <c r="A30" s="262">
        <v>178</v>
      </c>
      <c r="B30" s="268" t="s">
        <v>382</v>
      </c>
      <c r="C30" s="264"/>
      <c r="D30">
        <v>29</v>
      </c>
      <c r="E30" s="263" t="s">
        <v>570</v>
      </c>
      <c r="F30" s="263" t="s">
        <v>570</v>
      </c>
      <c r="G30" s="263" t="s">
        <v>203</v>
      </c>
      <c r="H30" s="263" t="s">
        <v>40</v>
      </c>
      <c r="I30" s="262">
        <v>523</v>
      </c>
      <c r="J30" s="263" t="s">
        <v>383</v>
      </c>
      <c r="K30" s="187">
        <f t="shared" si="0"/>
        <v>178</v>
      </c>
      <c r="L30" s="188">
        <v>5</v>
      </c>
    </row>
    <row r="31" spans="1:13" x14ac:dyDescent="0.25">
      <c r="A31" s="262">
        <v>6432</v>
      </c>
      <c r="B31" s="268" t="s">
        <v>382</v>
      </c>
      <c r="C31" s="264"/>
      <c r="D31">
        <v>30</v>
      </c>
      <c r="E31" s="263" t="s">
        <v>571</v>
      </c>
      <c r="F31" s="263" t="s">
        <v>571</v>
      </c>
      <c r="G31" s="263" t="s">
        <v>572</v>
      </c>
      <c r="H31" s="263" t="s">
        <v>573</v>
      </c>
      <c r="I31" s="262">
        <v>918</v>
      </c>
      <c r="J31" s="263" t="s">
        <v>383</v>
      </c>
      <c r="K31" s="187">
        <f t="shared" si="0"/>
        <v>6432</v>
      </c>
      <c r="L31" s="188">
        <v>6</v>
      </c>
    </row>
    <row r="32" spans="1:13" x14ac:dyDescent="0.25">
      <c r="A32" s="262">
        <v>6427</v>
      </c>
      <c r="B32" s="268" t="s">
        <v>382</v>
      </c>
      <c r="C32" s="264"/>
      <c r="D32">
        <v>31</v>
      </c>
      <c r="E32" s="263" t="s">
        <v>574</v>
      </c>
      <c r="F32" s="263" t="s">
        <v>574</v>
      </c>
      <c r="G32" s="263" t="s">
        <v>575</v>
      </c>
      <c r="H32" s="263" t="s">
        <v>576</v>
      </c>
      <c r="I32" s="262">
        <v>975</v>
      </c>
      <c r="J32" s="263" t="s">
        <v>383</v>
      </c>
      <c r="K32" s="187">
        <f t="shared" si="0"/>
        <v>6427</v>
      </c>
      <c r="L32" s="188">
        <v>7</v>
      </c>
    </row>
    <row r="33" spans="1:12" x14ac:dyDescent="0.25">
      <c r="A33" s="262">
        <v>6428</v>
      </c>
      <c r="B33" s="268" t="s">
        <v>382</v>
      </c>
      <c r="C33" s="264"/>
      <c r="D33">
        <v>32</v>
      </c>
      <c r="E33" s="263" t="s">
        <v>577</v>
      </c>
      <c r="F33" s="263" t="s">
        <v>577</v>
      </c>
      <c r="G33" s="263" t="s">
        <v>575</v>
      </c>
      <c r="H33" s="263" t="s">
        <v>576</v>
      </c>
      <c r="I33" s="262">
        <v>975</v>
      </c>
      <c r="J33" s="263" t="s">
        <v>383</v>
      </c>
      <c r="K33" s="187">
        <f t="shared" si="0"/>
        <v>6428</v>
      </c>
      <c r="L33" s="188">
        <v>8</v>
      </c>
    </row>
    <row r="34" spans="1:12" x14ac:dyDescent="0.25">
      <c r="A34" s="262">
        <v>6429</v>
      </c>
      <c r="B34" s="268" t="s">
        <v>382</v>
      </c>
      <c r="C34" s="264"/>
      <c r="D34">
        <v>33</v>
      </c>
      <c r="E34" s="263" t="s">
        <v>578</v>
      </c>
      <c r="F34" s="263" t="s">
        <v>578</v>
      </c>
      <c r="G34" s="263" t="s">
        <v>575</v>
      </c>
      <c r="H34" s="263" t="s">
        <v>576</v>
      </c>
      <c r="I34" s="262">
        <v>975</v>
      </c>
      <c r="J34" s="263" t="s">
        <v>383</v>
      </c>
      <c r="K34" s="187">
        <f t="shared" si="0"/>
        <v>6429</v>
      </c>
      <c r="L34" s="188">
        <v>9</v>
      </c>
    </row>
    <row r="35" spans="1:12" x14ac:dyDescent="0.25">
      <c r="A35" s="262">
        <v>6674</v>
      </c>
      <c r="B35" s="268" t="s">
        <v>382</v>
      </c>
      <c r="C35" s="264"/>
      <c r="D35">
        <v>34</v>
      </c>
      <c r="E35" s="263" t="s">
        <v>579</v>
      </c>
      <c r="F35" s="263" t="s">
        <v>579</v>
      </c>
      <c r="G35" s="263" t="s">
        <v>580</v>
      </c>
      <c r="H35" s="263" t="s">
        <v>581</v>
      </c>
      <c r="I35" s="262">
        <v>976</v>
      </c>
      <c r="J35" s="263" t="s">
        <v>383</v>
      </c>
      <c r="K35" s="187">
        <f t="shared" si="0"/>
        <v>6674</v>
      </c>
      <c r="L35" s="188">
        <v>10</v>
      </c>
    </row>
    <row r="36" spans="1:12" x14ac:dyDescent="0.25">
      <c r="A36" s="262">
        <v>5916</v>
      </c>
      <c r="B36" s="268" t="s">
        <v>382</v>
      </c>
      <c r="C36" s="264"/>
      <c r="D36">
        <v>35</v>
      </c>
      <c r="E36" s="263" t="s">
        <v>582</v>
      </c>
      <c r="F36" s="263" t="s">
        <v>582</v>
      </c>
      <c r="G36" s="263" t="s">
        <v>580</v>
      </c>
      <c r="H36" s="263" t="s">
        <v>581</v>
      </c>
      <c r="I36" s="262">
        <v>976</v>
      </c>
      <c r="J36" s="263" t="s">
        <v>383</v>
      </c>
      <c r="K36" s="187">
        <f t="shared" si="0"/>
        <v>5916</v>
      </c>
      <c r="L36" s="188">
        <v>11</v>
      </c>
    </row>
    <row r="37" spans="1:12" x14ac:dyDescent="0.25">
      <c r="A37" s="262">
        <v>5143</v>
      </c>
      <c r="B37" s="268" t="s">
        <v>382</v>
      </c>
      <c r="C37" s="264"/>
      <c r="D37">
        <v>36</v>
      </c>
      <c r="E37" s="263" t="s">
        <v>583</v>
      </c>
      <c r="F37" s="263" t="s">
        <v>583</v>
      </c>
      <c r="G37" s="263" t="s">
        <v>580</v>
      </c>
      <c r="H37" s="263" t="s">
        <v>581</v>
      </c>
      <c r="I37" s="262">
        <v>976</v>
      </c>
      <c r="J37" s="263" t="s">
        <v>383</v>
      </c>
      <c r="K37" s="187">
        <f t="shared" si="0"/>
        <v>5143</v>
      </c>
      <c r="L37" s="188">
        <v>12</v>
      </c>
    </row>
    <row r="38" spans="1:12" x14ac:dyDescent="0.25">
      <c r="A38" s="262">
        <v>5655</v>
      </c>
      <c r="B38" s="268" t="s">
        <v>382</v>
      </c>
      <c r="C38" s="264"/>
      <c r="D38">
        <v>37</v>
      </c>
      <c r="E38" s="263" t="s">
        <v>584</v>
      </c>
      <c r="F38" s="263" t="s">
        <v>585</v>
      </c>
      <c r="G38" s="263" t="s">
        <v>580</v>
      </c>
      <c r="H38" s="263" t="s">
        <v>581</v>
      </c>
      <c r="I38" s="262">
        <v>976</v>
      </c>
      <c r="J38" s="263" t="s">
        <v>383</v>
      </c>
      <c r="K38" s="187">
        <f t="shared" si="0"/>
        <v>5655</v>
      </c>
      <c r="L38" s="188">
        <v>13</v>
      </c>
    </row>
    <row r="39" spans="1:12" x14ac:dyDescent="0.25">
      <c r="A39" s="262">
        <v>5142</v>
      </c>
      <c r="B39" s="268" t="s">
        <v>382</v>
      </c>
      <c r="C39" s="264"/>
      <c r="D39">
        <v>38</v>
      </c>
      <c r="E39" s="263" t="s">
        <v>586</v>
      </c>
      <c r="F39" s="263" t="s">
        <v>586</v>
      </c>
      <c r="G39" s="263" t="s">
        <v>580</v>
      </c>
      <c r="H39" s="263" t="s">
        <v>581</v>
      </c>
      <c r="I39" s="262">
        <v>976</v>
      </c>
      <c r="J39" s="263" t="s">
        <v>383</v>
      </c>
      <c r="K39" s="187">
        <f t="shared" si="0"/>
        <v>5142</v>
      </c>
      <c r="L39" s="188">
        <v>14</v>
      </c>
    </row>
    <row r="40" spans="1:12" x14ac:dyDescent="0.25">
      <c r="A40" s="262">
        <v>5363</v>
      </c>
      <c r="B40" s="268" t="s">
        <v>382</v>
      </c>
      <c r="C40" s="264"/>
      <c r="D40">
        <v>39</v>
      </c>
      <c r="E40" s="263" t="s">
        <v>587</v>
      </c>
      <c r="F40" s="263" t="s">
        <v>587</v>
      </c>
      <c r="G40" s="263" t="s">
        <v>588</v>
      </c>
      <c r="H40" s="263" t="s">
        <v>589</v>
      </c>
      <c r="I40" s="262">
        <v>182</v>
      </c>
      <c r="J40" s="263" t="s">
        <v>383</v>
      </c>
      <c r="K40" s="187">
        <f t="shared" si="0"/>
        <v>5363</v>
      </c>
      <c r="L40" s="188">
        <v>15</v>
      </c>
    </row>
    <row r="41" spans="1:12" x14ac:dyDescent="0.25">
      <c r="A41" s="262">
        <v>5365</v>
      </c>
      <c r="B41" s="268" t="s">
        <v>382</v>
      </c>
      <c r="C41" s="264"/>
      <c r="D41">
        <v>40</v>
      </c>
      <c r="E41" s="263" t="s">
        <v>590</v>
      </c>
      <c r="F41" s="263" t="s">
        <v>590</v>
      </c>
      <c r="G41" s="263" t="s">
        <v>588</v>
      </c>
      <c r="H41" s="263" t="s">
        <v>589</v>
      </c>
      <c r="I41" s="262">
        <v>182</v>
      </c>
      <c r="J41" s="263" t="s">
        <v>383</v>
      </c>
      <c r="K41" s="187">
        <f t="shared" si="0"/>
        <v>5365</v>
      </c>
      <c r="L41" s="188">
        <v>16</v>
      </c>
    </row>
    <row r="42" spans="1:12" x14ac:dyDescent="0.25">
      <c r="A42" s="262">
        <v>5354</v>
      </c>
      <c r="B42" s="268" t="s">
        <v>382</v>
      </c>
      <c r="C42" s="264"/>
      <c r="D42">
        <v>41</v>
      </c>
      <c r="E42" s="263" t="s">
        <v>591</v>
      </c>
      <c r="F42" s="263" t="s">
        <v>591</v>
      </c>
      <c r="G42" s="263" t="s">
        <v>592</v>
      </c>
      <c r="H42" s="263" t="s">
        <v>593</v>
      </c>
      <c r="I42" s="262">
        <v>1141</v>
      </c>
      <c r="J42" s="263" t="s">
        <v>383</v>
      </c>
      <c r="K42" s="187">
        <f t="shared" si="0"/>
        <v>5354</v>
      </c>
      <c r="L42" s="188">
        <v>17</v>
      </c>
    </row>
    <row r="43" spans="1:12" x14ac:dyDescent="0.25">
      <c r="A43" s="262">
        <v>171</v>
      </c>
      <c r="B43" s="268" t="s">
        <v>382</v>
      </c>
      <c r="C43" s="264"/>
      <c r="D43">
        <v>42</v>
      </c>
      <c r="E43" s="263" t="s">
        <v>594</v>
      </c>
      <c r="F43" s="263" t="s">
        <v>594</v>
      </c>
      <c r="G43" s="263" t="s">
        <v>595</v>
      </c>
      <c r="H43" s="263" t="s">
        <v>596</v>
      </c>
      <c r="I43" s="262">
        <v>32</v>
      </c>
      <c r="J43" s="263" t="s">
        <v>383</v>
      </c>
      <c r="K43" s="187">
        <f t="shared" si="0"/>
        <v>171</v>
      </c>
      <c r="L43" s="188">
        <v>18</v>
      </c>
    </row>
    <row r="44" spans="1:12" x14ac:dyDescent="0.25">
      <c r="A44" s="262">
        <v>69</v>
      </c>
      <c r="B44" s="268" t="s">
        <v>382</v>
      </c>
      <c r="C44" s="264"/>
      <c r="D44">
        <v>43</v>
      </c>
      <c r="E44" s="263" t="s">
        <v>597</v>
      </c>
      <c r="F44" s="263" t="s">
        <v>597</v>
      </c>
      <c r="G44" s="263" t="s">
        <v>595</v>
      </c>
      <c r="H44" s="263" t="s">
        <v>596</v>
      </c>
      <c r="I44" s="262">
        <v>32</v>
      </c>
      <c r="J44" s="263" t="s">
        <v>383</v>
      </c>
      <c r="K44" s="187">
        <f t="shared" si="0"/>
        <v>69</v>
      </c>
      <c r="L44" s="188">
        <v>19</v>
      </c>
    </row>
    <row r="45" spans="1:12" x14ac:dyDescent="0.25">
      <c r="A45" s="262">
        <v>172</v>
      </c>
      <c r="B45" s="268" t="s">
        <v>382</v>
      </c>
      <c r="C45" s="264"/>
      <c r="D45">
        <v>44</v>
      </c>
      <c r="E45" s="263" t="s">
        <v>598</v>
      </c>
      <c r="F45" s="263" t="s">
        <v>598</v>
      </c>
      <c r="G45" s="263" t="s">
        <v>595</v>
      </c>
      <c r="H45" s="263" t="s">
        <v>596</v>
      </c>
      <c r="I45" s="262">
        <v>32</v>
      </c>
      <c r="J45" s="263" t="s">
        <v>383</v>
      </c>
      <c r="K45" s="187">
        <f t="shared" si="0"/>
        <v>172</v>
      </c>
      <c r="L45" s="188">
        <v>20</v>
      </c>
    </row>
    <row r="46" spans="1:12" x14ac:dyDescent="0.25">
      <c r="A46" s="262">
        <v>3370</v>
      </c>
      <c r="B46" s="268" t="s">
        <v>382</v>
      </c>
      <c r="C46" s="264"/>
      <c r="D46">
        <v>45</v>
      </c>
      <c r="E46" s="263" t="s">
        <v>599</v>
      </c>
      <c r="F46" s="263" t="s">
        <v>599</v>
      </c>
      <c r="G46" s="263" t="s">
        <v>600</v>
      </c>
      <c r="H46" s="263" t="s">
        <v>601</v>
      </c>
      <c r="I46" s="262">
        <v>784</v>
      </c>
      <c r="J46" s="263" t="s">
        <v>383</v>
      </c>
      <c r="K46" s="187">
        <f t="shared" si="0"/>
        <v>3370</v>
      </c>
      <c r="L46" s="188">
        <v>21</v>
      </c>
    </row>
    <row r="47" spans="1:12" x14ac:dyDescent="0.25">
      <c r="A47" s="262">
        <v>4258</v>
      </c>
      <c r="B47" s="268" t="s">
        <v>382</v>
      </c>
      <c r="C47" s="264"/>
      <c r="D47">
        <v>46</v>
      </c>
      <c r="E47" s="263" t="s">
        <v>602</v>
      </c>
      <c r="F47" s="263" t="s">
        <v>602</v>
      </c>
      <c r="G47" s="263" t="s">
        <v>600</v>
      </c>
      <c r="H47" s="263" t="s">
        <v>601</v>
      </c>
      <c r="I47" s="262">
        <v>784</v>
      </c>
      <c r="J47" s="263" t="s">
        <v>383</v>
      </c>
      <c r="K47" s="187">
        <f t="shared" si="0"/>
        <v>4258</v>
      </c>
      <c r="L47" s="188">
        <v>22</v>
      </c>
    </row>
    <row r="48" spans="1:12" x14ac:dyDescent="0.25">
      <c r="A48" s="262">
        <v>4569</v>
      </c>
      <c r="B48" s="268" t="s">
        <v>382</v>
      </c>
      <c r="C48" s="264"/>
      <c r="D48">
        <v>47</v>
      </c>
      <c r="E48" s="263" t="s">
        <v>603</v>
      </c>
      <c r="F48" s="263" t="s">
        <v>603</v>
      </c>
      <c r="G48" s="263" t="s">
        <v>595</v>
      </c>
      <c r="H48" s="263" t="s">
        <v>596</v>
      </c>
      <c r="I48" s="262">
        <v>32</v>
      </c>
      <c r="J48" s="263" t="s">
        <v>383</v>
      </c>
      <c r="K48" s="187">
        <f t="shared" si="0"/>
        <v>4569</v>
      </c>
      <c r="L48" s="188">
        <v>23</v>
      </c>
    </row>
    <row r="49" spans="1:12" x14ac:dyDescent="0.25">
      <c r="A49" s="262">
        <v>1627</v>
      </c>
      <c r="B49" s="268" t="s">
        <v>382</v>
      </c>
      <c r="C49" s="264"/>
      <c r="D49">
        <v>48</v>
      </c>
      <c r="E49" s="263" t="s">
        <v>604</v>
      </c>
      <c r="F49" s="263" t="s">
        <v>604</v>
      </c>
      <c r="G49" s="263" t="s">
        <v>605</v>
      </c>
      <c r="H49" s="263" t="s">
        <v>397</v>
      </c>
      <c r="I49" s="262">
        <v>332</v>
      </c>
      <c r="J49" s="263" t="s">
        <v>398</v>
      </c>
      <c r="K49" s="187">
        <f t="shared" si="0"/>
        <v>1627</v>
      </c>
      <c r="L49" s="188">
        <v>24</v>
      </c>
    </row>
    <row r="50" spans="1:12" x14ac:dyDescent="0.25">
      <c r="A50" s="262">
        <v>1628</v>
      </c>
      <c r="B50" s="268" t="s">
        <v>382</v>
      </c>
      <c r="C50" s="264"/>
      <c r="D50">
        <v>49</v>
      </c>
      <c r="E50" s="263" t="s">
        <v>606</v>
      </c>
      <c r="F50" s="263" t="s">
        <v>606</v>
      </c>
      <c r="G50" s="263" t="s">
        <v>605</v>
      </c>
      <c r="H50" s="263" t="s">
        <v>397</v>
      </c>
      <c r="I50" s="262">
        <v>332</v>
      </c>
      <c r="J50" s="263" t="s">
        <v>398</v>
      </c>
      <c r="K50" s="187">
        <f t="shared" si="0"/>
        <v>1628</v>
      </c>
      <c r="L50" s="188">
        <v>1</v>
      </c>
    </row>
    <row r="51" spans="1:12" x14ac:dyDescent="0.25">
      <c r="A51" s="262">
        <v>4244</v>
      </c>
      <c r="B51" s="268" t="s">
        <v>382</v>
      </c>
      <c r="C51" s="264"/>
      <c r="D51">
        <v>50</v>
      </c>
      <c r="E51" s="263" t="s">
        <v>607</v>
      </c>
      <c r="F51" s="263" t="s">
        <v>607</v>
      </c>
      <c r="G51" s="263" t="s">
        <v>580</v>
      </c>
      <c r="H51" s="263" t="s">
        <v>581</v>
      </c>
      <c r="I51" s="262">
        <v>976</v>
      </c>
      <c r="J51" s="263" t="s">
        <v>383</v>
      </c>
      <c r="K51" s="187">
        <f t="shared" si="0"/>
        <v>4244</v>
      </c>
      <c r="L51" s="188">
        <v>2</v>
      </c>
    </row>
    <row r="52" spans="1:12" x14ac:dyDescent="0.25">
      <c r="A52" s="262">
        <v>1629</v>
      </c>
      <c r="B52" s="268" t="s">
        <v>382</v>
      </c>
      <c r="C52" s="264"/>
      <c r="D52">
        <v>51</v>
      </c>
      <c r="E52" s="263" t="s">
        <v>608</v>
      </c>
      <c r="F52" s="263" t="s">
        <v>608</v>
      </c>
      <c r="G52" s="263" t="s">
        <v>605</v>
      </c>
      <c r="H52" s="263" t="s">
        <v>397</v>
      </c>
      <c r="I52" s="262">
        <v>332</v>
      </c>
      <c r="J52" s="263" t="s">
        <v>398</v>
      </c>
      <c r="K52" s="187">
        <f t="shared" si="0"/>
        <v>1629</v>
      </c>
      <c r="L52" s="188">
        <v>3</v>
      </c>
    </row>
    <row r="53" spans="1:12" x14ac:dyDescent="0.25">
      <c r="A53" s="262">
        <v>8464</v>
      </c>
      <c r="B53" s="268" t="s">
        <v>382</v>
      </c>
      <c r="C53" s="264"/>
      <c r="D53">
        <v>52</v>
      </c>
      <c r="E53" s="263" t="s">
        <v>609</v>
      </c>
      <c r="F53" s="263" t="s">
        <v>609</v>
      </c>
      <c r="G53" s="263" t="s">
        <v>605</v>
      </c>
      <c r="H53" s="263" t="s">
        <v>397</v>
      </c>
      <c r="I53" s="262">
        <v>332</v>
      </c>
      <c r="J53" s="263" t="s">
        <v>398</v>
      </c>
      <c r="K53" s="187">
        <f t="shared" si="0"/>
        <v>8464</v>
      </c>
      <c r="L53" s="188">
        <v>4</v>
      </c>
    </row>
    <row r="54" spans="1:12" x14ac:dyDescent="0.25">
      <c r="A54" s="262">
        <v>6612</v>
      </c>
      <c r="B54" s="268" t="s">
        <v>382</v>
      </c>
      <c r="C54" s="264"/>
      <c r="D54">
        <v>53</v>
      </c>
      <c r="E54" s="263" t="s">
        <v>610</v>
      </c>
      <c r="F54" s="263" t="s">
        <v>611</v>
      </c>
      <c r="G54" s="263" t="s">
        <v>612</v>
      </c>
      <c r="H54" s="263" t="s">
        <v>613</v>
      </c>
      <c r="I54" s="262">
        <v>2239</v>
      </c>
      <c r="J54" s="263" t="s">
        <v>383</v>
      </c>
      <c r="K54" s="187">
        <f t="shared" si="0"/>
        <v>6612</v>
      </c>
      <c r="L54" s="188">
        <v>5</v>
      </c>
    </row>
    <row r="55" spans="1:12" x14ac:dyDescent="0.25">
      <c r="A55" s="262">
        <v>6613</v>
      </c>
      <c r="B55" s="268" t="s">
        <v>382</v>
      </c>
      <c r="C55" s="264"/>
      <c r="D55">
        <v>54</v>
      </c>
      <c r="E55" s="263" t="s">
        <v>614</v>
      </c>
      <c r="F55" s="263" t="s">
        <v>615</v>
      </c>
      <c r="G55" s="263" t="s">
        <v>612</v>
      </c>
      <c r="H55" s="263" t="s">
        <v>613</v>
      </c>
      <c r="I55" s="262">
        <v>2239</v>
      </c>
      <c r="J55" s="263" t="s">
        <v>383</v>
      </c>
      <c r="K55" s="187">
        <f t="shared" si="0"/>
        <v>6613</v>
      </c>
      <c r="L55" s="188">
        <v>6</v>
      </c>
    </row>
    <row r="56" spans="1:12" x14ac:dyDescent="0.25">
      <c r="A56" s="262">
        <v>6614</v>
      </c>
      <c r="B56" s="268" t="s">
        <v>382</v>
      </c>
      <c r="C56" s="264"/>
      <c r="D56">
        <v>55</v>
      </c>
      <c r="E56" s="263" t="s">
        <v>616</v>
      </c>
      <c r="F56" s="263" t="s">
        <v>617</v>
      </c>
      <c r="G56" s="263" t="s">
        <v>612</v>
      </c>
      <c r="H56" s="263" t="s">
        <v>613</v>
      </c>
      <c r="I56" s="262">
        <v>2239</v>
      </c>
      <c r="J56" s="263" t="s">
        <v>383</v>
      </c>
      <c r="K56" s="187">
        <f t="shared" si="0"/>
        <v>6614</v>
      </c>
      <c r="L56" s="188">
        <v>7</v>
      </c>
    </row>
    <row r="57" spans="1:12" x14ac:dyDescent="0.25">
      <c r="A57" s="262">
        <v>920</v>
      </c>
      <c r="B57" s="268" t="s">
        <v>382</v>
      </c>
      <c r="C57" s="264"/>
      <c r="D57">
        <v>56</v>
      </c>
      <c r="E57" s="263" t="s">
        <v>618</v>
      </c>
      <c r="F57" s="263" t="s">
        <v>618</v>
      </c>
      <c r="G57" s="263" t="s">
        <v>619</v>
      </c>
      <c r="H57" s="263" t="s">
        <v>620</v>
      </c>
      <c r="I57" s="262">
        <v>199</v>
      </c>
      <c r="J57" s="263" t="s">
        <v>383</v>
      </c>
      <c r="K57" s="187">
        <f t="shared" si="0"/>
        <v>920</v>
      </c>
      <c r="L57" s="188">
        <v>8</v>
      </c>
    </row>
    <row r="58" spans="1:12" x14ac:dyDescent="0.25">
      <c r="A58" s="262">
        <v>3727</v>
      </c>
      <c r="B58" s="268" t="s">
        <v>382</v>
      </c>
      <c r="C58" s="264"/>
      <c r="D58">
        <v>57</v>
      </c>
      <c r="E58" s="263" t="s">
        <v>621</v>
      </c>
      <c r="F58" s="263" t="s">
        <v>621</v>
      </c>
      <c r="G58" s="263" t="s">
        <v>561</v>
      </c>
      <c r="H58" s="263" t="s">
        <v>562</v>
      </c>
      <c r="I58" s="262">
        <v>870</v>
      </c>
      <c r="J58" s="263" t="s">
        <v>383</v>
      </c>
      <c r="K58" s="187">
        <f t="shared" si="0"/>
        <v>3727</v>
      </c>
      <c r="L58" s="188">
        <v>9</v>
      </c>
    </row>
    <row r="59" spans="1:12" x14ac:dyDescent="0.25">
      <c r="A59" s="262">
        <v>179</v>
      </c>
      <c r="B59" s="268" t="s">
        <v>382</v>
      </c>
      <c r="C59" s="264"/>
      <c r="D59">
        <v>58</v>
      </c>
      <c r="E59" s="263" t="s">
        <v>622</v>
      </c>
      <c r="F59" s="263" t="s">
        <v>623</v>
      </c>
      <c r="G59" s="263" t="s">
        <v>203</v>
      </c>
      <c r="H59" s="263" t="s">
        <v>40</v>
      </c>
      <c r="I59" s="262">
        <v>523</v>
      </c>
      <c r="J59" s="263" t="s">
        <v>383</v>
      </c>
      <c r="K59" s="187">
        <f t="shared" si="0"/>
        <v>179</v>
      </c>
      <c r="L59" s="188">
        <v>10</v>
      </c>
    </row>
    <row r="60" spans="1:12" x14ac:dyDescent="0.25">
      <c r="A60" s="262">
        <v>4224</v>
      </c>
      <c r="B60" s="268" t="s">
        <v>382</v>
      </c>
      <c r="C60" s="264"/>
      <c r="D60">
        <v>59</v>
      </c>
      <c r="E60" s="263" t="s">
        <v>624</v>
      </c>
      <c r="F60" s="263" t="s">
        <v>624</v>
      </c>
      <c r="G60" s="263" t="s">
        <v>625</v>
      </c>
      <c r="H60" s="263" t="s">
        <v>626</v>
      </c>
      <c r="I60" s="262">
        <v>18</v>
      </c>
      <c r="J60" s="263" t="s">
        <v>383</v>
      </c>
      <c r="K60" s="187">
        <f t="shared" si="0"/>
        <v>4224</v>
      </c>
      <c r="L60" s="188">
        <v>11</v>
      </c>
    </row>
    <row r="61" spans="1:12" x14ac:dyDescent="0.25">
      <c r="A61" s="262">
        <v>6610</v>
      </c>
      <c r="B61" s="268" t="s">
        <v>382</v>
      </c>
      <c r="C61" s="264"/>
      <c r="D61">
        <v>60</v>
      </c>
      <c r="E61" s="263" t="s">
        <v>627</v>
      </c>
      <c r="F61" s="263" t="s">
        <v>627</v>
      </c>
      <c r="G61" s="263" t="s">
        <v>612</v>
      </c>
      <c r="H61" s="263" t="s">
        <v>613</v>
      </c>
      <c r="I61" s="262">
        <v>2239</v>
      </c>
      <c r="J61" s="263" t="s">
        <v>383</v>
      </c>
      <c r="K61" s="187">
        <f t="shared" si="0"/>
        <v>6610</v>
      </c>
      <c r="L61" s="188">
        <v>12</v>
      </c>
    </row>
    <row r="62" spans="1:12" x14ac:dyDescent="0.25">
      <c r="A62" s="262">
        <v>6611</v>
      </c>
      <c r="B62" s="268" t="s">
        <v>382</v>
      </c>
      <c r="C62" s="264"/>
      <c r="D62">
        <v>61</v>
      </c>
      <c r="E62" s="263" t="s">
        <v>628</v>
      </c>
      <c r="F62" s="263" t="s">
        <v>628</v>
      </c>
      <c r="G62" s="263" t="s">
        <v>612</v>
      </c>
      <c r="H62" s="263" t="s">
        <v>613</v>
      </c>
      <c r="I62" s="262">
        <v>2239</v>
      </c>
      <c r="J62" s="263" t="s">
        <v>383</v>
      </c>
      <c r="K62" s="187">
        <f t="shared" si="0"/>
        <v>6611</v>
      </c>
      <c r="L62" s="188">
        <v>13</v>
      </c>
    </row>
    <row r="63" spans="1:12" x14ac:dyDescent="0.25">
      <c r="A63" s="262">
        <v>3413</v>
      </c>
      <c r="B63" s="268" t="s">
        <v>382</v>
      </c>
      <c r="C63" s="264"/>
      <c r="D63">
        <v>62</v>
      </c>
      <c r="E63" s="263" t="s">
        <v>629</v>
      </c>
      <c r="F63" s="263" t="s">
        <v>630</v>
      </c>
      <c r="G63" s="263" t="s">
        <v>631</v>
      </c>
      <c r="H63" s="263" t="s">
        <v>632</v>
      </c>
      <c r="I63" s="262">
        <v>635</v>
      </c>
      <c r="J63" s="263" t="s">
        <v>383</v>
      </c>
      <c r="K63" s="187">
        <f t="shared" si="0"/>
        <v>3413</v>
      </c>
      <c r="L63" s="188">
        <v>14</v>
      </c>
    </row>
    <row r="64" spans="1:12" x14ac:dyDescent="0.25">
      <c r="A64" s="262">
        <v>6023</v>
      </c>
      <c r="B64" s="268" t="s">
        <v>382</v>
      </c>
      <c r="C64" s="264"/>
      <c r="D64">
        <v>63</v>
      </c>
      <c r="E64" s="263" t="s">
        <v>633</v>
      </c>
      <c r="F64" s="263" t="s">
        <v>633</v>
      </c>
      <c r="G64" s="263" t="s">
        <v>634</v>
      </c>
      <c r="H64" s="263" t="s">
        <v>635</v>
      </c>
      <c r="I64" s="262">
        <v>829</v>
      </c>
      <c r="J64" s="263" t="s">
        <v>383</v>
      </c>
      <c r="K64" s="187">
        <f t="shared" si="0"/>
        <v>6023</v>
      </c>
      <c r="L64" s="188">
        <v>15</v>
      </c>
    </row>
    <row r="65" spans="1:12" x14ac:dyDescent="0.25">
      <c r="A65" s="262">
        <v>3550</v>
      </c>
      <c r="B65" s="268" t="s">
        <v>382</v>
      </c>
      <c r="C65" s="264"/>
      <c r="D65">
        <v>64</v>
      </c>
      <c r="E65" s="263" t="s">
        <v>636</v>
      </c>
      <c r="F65" s="263" t="s">
        <v>636</v>
      </c>
      <c r="G65" s="263" t="s">
        <v>634</v>
      </c>
      <c r="H65" s="263" t="s">
        <v>635</v>
      </c>
      <c r="I65" s="262">
        <v>829</v>
      </c>
      <c r="J65" s="263" t="s">
        <v>383</v>
      </c>
      <c r="K65" s="187">
        <f t="shared" si="0"/>
        <v>3550</v>
      </c>
      <c r="L65" s="188">
        <v>16</v>
      </c>
    </row>
    <row r="66" spans="1:12" x14ac:dyDescent="0.25">
      <c r="A66" s="262">
        <v>3551</v>
      </c>
      <c r="B66" s="268" t="s">
        <v>382</v>
      </c>
      <c r="C66" s="264"/>
      <c r="D66">
        <v>65</v>
      </c>
      <c r="E66" s="263" t="s">
        <v>637</v>
      </c>
      <c r="F66" s="263" t="s">
        <v>637</v>
      </c>
      <c r="G66" s="263" t="s">
        <v>634</v>
      </c>
      <c r="H66" s="263" t="s">
        <v>635</v>
      </c>
      <c r="I66" s="262">
        <v>829</v>
      </c>
      <c r="J66" s="263" t="s">
        <v>383</v>
      </c>
      <c r="K66" s="187">
        <f t="shared" si="0"/>
        <v>3551</v>
      </c>
      <c r="L66" s="188">
        <v>17</v>
      </c>
    </row>
    <row r="67" spans="1:12" x14ac:dyDescent="0.25">
      <c r="A67" s="262">
        <v>5921</v>
      </c>
      <c r="B67" s="268" t="s">
        <v>382</v>
      </c>
      <c r="C67" s="264"/>
      <c r="D67">
        <v>66</v>
      </c>
      <c r="E67" s="263" t="s">
        <v>638</v>
      </c>
      <c r="F67" s="263" t="s">
        <v>638</v>
      </c>
      <c r="G67" s="263" t="s">
        <v>634</v>
      </c>
      <c r="H67" s="263" t="s">
        <v>635</v>
      </c>
      <c r="I67" s="262">
        <v>829</v>
      </c>
      <c r="J67" s="263" t="s">
        <v>383</v>
      </c>
      <c r="K67" s="187">
        <f t="shared" ref="K67:K130" si="1">A67</f>
        <v>5921</v>
      </c>
      <c r="L67" s="188">
        <v>18</v>
      </c>
    </row>
    <row r="68" spans="1:12" x14ac:dyDescent="0.25">
      <c r="A68" s="262">
        <v>5922</v>
      </c>
      <c r="B68" s="268" t="s">
        <v>382</v>
      </c>
      <c r="C68" s="264"/>
      <c r="D68">
        <v>67</v>
      </c>
      <c r="E68" s="263" t="s">
        <v>639</v>
      </c>
      <c r="F68" s="263" t="s">
        <v>639</v>
      </c>
      <c r="G68" s="263" t="s">
        <v>634</v>
      </c>
      <c r="H68" s="263" t="s">
        <v>635</v>
      </c>
      <c r="I68" s="262">
        <v>829</v>
      </c>
      <c r="J68" s="263" t="s">
        <v>383</v>
      </c>
      <c r="K68" s="187">
        <f t="shared" si="1"/>
        <v>5922</v>
      </c>
      <c r="L68" s="188">
        <v>19</v>
      </c>
    </row>
    <row r="69" spans="1:12" x14ac:dyDescent="0.25">
      <c r="A69" s="262">
        <v>5923</v>
      </c>
      <c r="B69" s="268" t="s">
        <v>382</v>
      </c>
      <c r="C69" s="264"/>
      <c r="D69">
        <v>68</v>
      </c>
      <c r="E69" s="263" t="s">
        <v>640</v>
      </c>
      <c r="F69" s="263" t="s">
        <v>640</v>
      </c>
      <c r="G69" s="263" t="s">
        <v>634</v>
      </c>
      <c r="H69" s="263" t="s">
        <v>635</v>
      </c>
      <c r="I69" s="262">
        <v>829</v>
      </c>
      <c r="J69" s="263" t="s">
        <v>383</v>
      </c>
      <c r="K69" s="187">
        <f t="shared" si="1"/>
        <v>5923</v>
      </c>
      <c r="L69" s="188">
        <v>20</v>
      </c>
    </row>
    <row r="70" spans="1:12" x14ac:dyDescent="0.25">
      <c r="A70" s="262">
        <v>3553</v>
      </c>
      <c r="B70" s="268" t="s">
        <v>382</v>
      </c>
      <c r="C70" s="264"/>
      <c r="D70">
        <v>69</v>
      </c>
      <c r="E70" s="263" t="s">
        <v>641</v>
      </c>
      <c r="F70" s="263" t="s">
        <v>641</v>
      </c>
      <c r="G70" s="263" t="s">
        <v>634</v>
      </c>
      <c r="H70" s="263" t="s">
        <v>635</v>
      </c>
      <c r="I70" s="262">
        <v>829</v>
      </c>
      <c r="J70" s="263" t="s">
        <v>383</v>
      </c>
      <c r="K70" s="187">
        <f t="shared" si="1"/>
        <v>3553</v>
      </c>
      <c r="L70" s="188">
        <v>21</v>
      </c>
    </row>
    <row r="71" spans="1:12" x14ac:dyDescent="0.25">
      <c r="A71" s="262">
        <v>3552</v>
      </c>
      <c r="B71" s="268" t="s">
        <v>382</v>
      </c>
      <c r="C71" s="264"/>
      <c r="D71">
        <v>70</v>
      </c>
      <c r="E71" s="263" t="s">
        <v>642</v>
      </c>
      <c r="F71" s="263" t="s">
        <v>642</v>
      </c>
      <c r="G71" s="263" t="s">
        <v>634</v>
      </c>
      <c r="H71" s="263" t="s">
        <v>635</v>
      </c>
      <c r="I71" s="262">
        <v>829</v>
      </c>
      <c r="J71" s="263" t="s">
        <v>383</v>
      </c>
      <c r="K71" s="187">
        <f t="shared" si="1"/>
        <v>3552</v>
      </c>
      <c r="L71" s="188">
        <v>22</v>
      </c>
    </row>
    <row r="72" spans="1:12" x14ac:dyDescent="0.25">
      <c r="A72" s="262">
        <v>5919</v>
      </c>
      <c r="B72" s="268" t="s">
        <v>382</v>
      </c>
      <c r="C72" s="264"/>
      <c r="D72">
        <v>71</v>
      </c>
      <c r="E72" s="263" t="s">
        <v>643</v>
      </c>
      <c r="F72" s="263" t="s">
        <v>644</v>
      </c>
      <c r="G72" s="263" t="s">
        <v>634</v>
      </c>
      <c r="H72" s="263" t="s">
        <v>635</v>
      </c>
      <c r="I72" s="262">
        <v>829</v>
      </c>
      <c r="J72" s="263" t="s">
        <v>383</v>
      </c>
      <c r="K72" s="187">
        <f t="shared" si="1"/>
        <v>5919</v>
      </c>
      <c r="L72" s="188">
        <v>23</v>
      </c>
    </row>
    <row r="73" spans="1:12" x14ac:dyDescent="0.25">
      <c r="A73" s="262">
        <v>4072</v>
      </c>
      <c r="B73" s="268" t="s">
        <v>382</v>
      </c>
      <c r="C73" s="264"/>
      <c r="D73">
        <v>72</v>
      </c>
      <c r="E73" s="263" t="s">
        <v>645</v>
      </c>
      <c r="F73" s="263" t="s">
        <v>645</v>
      </c>
      <c r="G73" s="263" t="s">
        <v>646</v>
      </c>
      <c r="H73" s="263" t="s">
        <v>647</v>
      </c>
      <c r="I73" s="262">
        <v>235</v>
      </c>
      <c r="J73" s="263" t="s">
        <v>383</v>
      </c>
      <c r="K73" s="187">
        <f t="shared" si="1"/>
        <v>4072</v>
      </c>
      <c r="L73" s="188">
        <v>24</v>
      </c>
    </row>
    <row r="74" spans="1:12" x14ac:dyDescent="0.25">
      <c r="A74" s="262">
        <v>7097</v>
      </c>
      <c r="B74" s="268" t="s">
        <v>382</v>
      </c>
      <c r="C74" s="264"/>
      <c r="D74">
        <v>73</v>
      </c>
      <c r="E74" s="263" t="s">
        <v>648</v>
      </c>
      <c r="F74" s="263" t="s">
        <v>648</v>
      </c>
      <c r="G74" s="263" t="s">
        <v>200</v>
      </c>
      <c r="H74" s="263" t="s">
        <v>201</v>
      </c>
      <c r="I74" s="262">
        <v>4</v>
      </c>
      <c r="J74" s="263" t="s">
        <v>383</v>
      </c>
      <c r="K74" s="187">
        <f t="shared" si="1"/>
        <v>7097</v>
      </c>
      <c r="L74" s="188">
        <v>1</v>
      </c>
    </row>
    <row r="75" spans="1:12" x14ac:dyDescent="0.25">
      <c r="A75" s="262">
        <v>7098</v>
      </c>
      <c r="B75" s="268" t="s">
        <v>382</v>
      </c>
      <c r="C75" s="264"/>
      <c r="D75">
        <v>74</v>
      </c>
      <c r="E75" s="263" t="s">
        <v>649</v>
      </c>
      <c r="F75" s="263" t="s">
        <v>649</v>
      </c>
      <c r="G75" s="263" t="s">
        <v>200</v>
      </c>
      <c r="H75" s="263" t="s">
        <v>201</v>
      </c>
      <c r="I75" s="262">
        <v>4</v>
      </c>
      <c r="J75" s="263" t="s">
        <v>383</v>
      </c>
      <c r="K75" s="187">
        <f t="shared" si="1"/>
        <v>7098</v>
      </c>
      <c r="L75" s="188">
        <v>2</v>
      </c>
    </row>
    <row r="76" spans="1:12" x14ac:dyDescent="0.25">
      <c r="A76" s="262">
        <v>7099</v>
      </c>
      <c r="B76" s="268" t="s">
        <v>382</v>
      </c>
      <c r="C76" s="264"/>
      <c r="D76">
        <v>75</v>
      </c>
      <c r="E76" s="263" t="s">
        <v>650</v>
      </c>
      <c r="F76" s="263" t="s">
        <v>650</v>
      </c>
      <c r="G76" s="263" t="s">
        <v>200</v>
      </c>
      <c r="H76" s="263" t="s">
        <v>201</v>
      </c>
      <c r="I76" s="262">
        <v>4</v>
      </c>
      <c r="J76" s="263" t="s">
        <v>383</v>
      </c>
      <c r="K76" s="187">
        <f t="shared" si="1"/>
        <v>7099</v>
      </c>
      <c r="L76" s="188">
        <v>3</v>
      </c>
    </row>
    <row r="77" spans="1:12" x14ac:dyDescent="0.25">
      <c r="A77" s="262">
        <v>5268</v>
      </c>
      <c r="B77" s="268" t="s">
        <v>382</v>
      </c>
      <c r="C77" s="264"/>
      <c r="D77">
        <v>76</v>
      </c>
      <c r="E77" s="263" t="s">
        <v>651</v>
      </c>
      <c r="F77" s="263" t="s">
        <v>652</v>
      </c>
      <c r="G77" s="263" t="s">
        <v>653</v>
      </c>
      <c r="H77" s="263" t="s">
        <v>654</v>
      </c>
      <c r="I77" s="262">
        <v>220</v>
      </c>
      <c r="J77" s="263" t="s">
        <v>383</v>
      </c>
      <c r="K77" s="187">
        <f t="shared" si="1"/>
        <v>5268</v>
      </c>
      <c r="L77" s="188">
        <v>4</v>
      </c>
    </row>
    <row r="78" spans="1:12" x14ac:dyDescent="0.25">
      <c r="A78" s="262">
        <v>5267</v>
      </c>
      <c r="B78" s="268" t="s">
        <v>382</v>
      </c>
      <c r="C78" s="264"/>
      <c r="D78">
        <v>77</v>
      </c>
      <c r="E78" s="263" t="s">
        <v>655</v>
      </c>
      <c r="F78" s="263" t="s">
        <v>656</v>
      </c>
      <c r="G78" s="263" t="s">
        <v>653</v>
      </c>
      <c r="H78" s="263" t="s">
        <v>654</v>
      </c>
      <c r="I78" s="262">
        <v>220</v>
      </c>
      <c r="J78" s="263" t="s">
        <v>383</v>
      </c>
      <c r="K78" s="187">
        <f t="shared" si="1"/>
        <v>5267</v>
      </c>
      <c r="L78" s="188">
        <v>5</v>
      </c>
    </row>
    <row r="79" spans="1:12" x14ac:dyDescent="0.25">
      <c r="A79" s="262">
        <v>5269</v>
      </c>
      <c r="B79" s="268" t="s">
        <v>382</v>
      </c>
      <c r="C79" s="264"/>
      <c r="D79">
        <v>78</v>
      </c>
      <c r="E79" s="263" t="s">
        <v>657</v>
      </c>
      <c r="F79" s="263" t="s">
        <v>658</v>
      </c>
      <c r="G79" s="263" t="s">
        <v>653</v>
      </c>
      <c r="H79" s="263" t="s">
        <v>654</v>
      </c>
      <c r="I79" s="262">
        <v>220</v>
      </c>
      <c r="J79" s="263" t="s">
        <v>383</v>
      </c>
      <c r="K79" s="187">
        <f t="shared" si="1"/>
        <v>5269</v>
      </c>
      <c r="L79" s="188">
        <v>6</v>
      </c>
    </row>
    <row r="80" spans="1:12" x14ac:dyDescent="0.25">
      <c r="A80" s="262">
        <v>5270</v>
      </c>
      <c r="B80" s="268" t="s">
        <v>382</v>
      </c>
      <c r="C80" s="264"/>
      <c r="D80">
        <v>79</v>
      </c>
      <c r="E80" s="263" t="s">
        <v>659</v>
      </c>
      <c r="F80" s="263" t="s">
        <v>660</v>
      </c>
      <c r="G80" s="263" t="s">
        <v>653</v>
      </c>
      <c r="H80" s="263" t="s">
        <v>654</v>
      </c>
      <c r="I80" s="262">
        <v>220</v>
      </c>
      <c r="J80" s="263" t="s">
        <v>383</v>
      </c>
      <c r="K80" s="187">
        <f t="shared" si="1"/>
        <v>5270</v>
      </c>
      <c r="L80" s="188">
        <v>7</v>
      </c>
    </row>
    <row r="81" spans="1:12" x14ac:dyDescent="0.25">
      <c r="A81" s="262">
        <v>5271</v>
      </c>
      <c r="B81" s="268" t="s">
        <v>382</v>
      </c>
      <c r="C81" s="264"/>
      <c r="D81">
        <v>80</v>
      </c>
      <c r="E81" s="263" t="s">
        <v>661</v>
      </c>
      <c r="F81" s="263" t="s">
        <v>662</v>
      </c>
      <c r="G81" s="263" t="s">
        <v>653</v>
      </c>
      <c r="H81" s="263" t="s">
        <v>654</v>
      </c>
      <c r="I81" s="262">
        <v>220</v>
      </c>
      <c r="J81" s="263" t="s">
        <v>383</v>
      </c>
      <c r="K81" s="187">
        <f t="shared" si="1"/>
        <v>5271</v>
      </c>
      <c r="L81" s="188">
        <v>8</v>
      </c>
    </row>
    <row r="82" spans="1:12" x14ac:dyDescent="0.25">
      <c r="A82" s="262">
        <v>5263</v>
      </c>
      <c r="B82" s="268" t="s">
        <v>382</v>
      </c>
      <c r="C82" s="264"/>
      <c r="D82">
        <v>81</v>
      </c>
      <c r="E82" s="263" t="s">
        <v>663</v>
      </c>
      <c r="F82" s="263" t="s">
        <v>664</v>
      </c>
      <c r="G82" s="263" t="s">
        <v>653</v>
      </c>
      <c r="H82" s="263" t="s">
        <v>654</v>
      </c>
      <c r="I82" s="262">
        <v>220</v>
      </c>
      <c r="J82" s="263" t="s">
        <v>383</v>
      </c>
      <c r="K82" s="187">
        <f t="shared" si="1"/>
        <v>5263</v>
      </c>
      <c r="L82" s="188">
        <v>9</v>
      </c>
    </row>
    <row r="83" spans="1:12" x14ac:dyDescent="0.25">
      <c r="A83" s="262">
        <v>1011</v>
      </c>
      <c r="B83" s="268" t="s">
        <v>382</v>
      </c>
      <c r="C83" s="264"/>
      <c r="D83">
        <v>82</v>
      </c>
      <c r="E83" s="263" t="s">
        <v>665</v>
      </c>
      <c r="F83" s="263" t="s">
        <v>666</v>
      </c>
      <c r="G83" s="263" t="s">
        <v>653</v>
      </c>
      <c r="H83" s="263" t="s">
        <v>654</v>
      </c>
      <c r="I83" s="262">
        <v>220</v>
      </c>
      <c r="J83" s="263" t="s">
        <v>383</v>
      </c>
      <c r="K83" s="187">
        <f t="shared" si="1"/>
        <v>1011</v>
      </c>
      <c r="L83" s="188">
        <v>10</v>
      </c>
    </row>
    <row r="84" spans="1:12" x14ac:dyDescent="0.25">
      <c r="A84" s="262">
        <v>5264</v>
      </c>
      <c r="B84" s="268" t="s">
        <v>382</v>
      </c>
      <c r="C84" s="264"/>
      <c r="D84">
        <v>83</v>
      </c>
      <c r="E84" s="263" t="s">
        <v>667</v>
      </c>
      <c r="F84" s="263" t="s">
        <v>668</v>
      </c>
      <c r="G84" s="263" t="s">
        <v>653</v>
      </c>
      <c r="H84" s="263" t="s">
        <v>654</v>
      </c>
      <c r="I84" s="262">
        <v>220</v>
      </c>
      <c r="J84" s="263" t="s">
        <v>383</v>
      </c>
      <c r="K84" s="187">
        <f t="shared" si="1"/>
        <v>5264</v>
      </c>
      <c r="L84" s="188">
        <v>11</v>
      </c>
    </row>
    <row r="85" spans="1:12" x14ac:dyDescent="0.25">
      <c r="A85" s="262">
        <v>5265</v>
      </c>
      <c r="B85" s="268" t="s">
        <v>382</v>
      </c>
      <c r="C85" s="264"/>
      <c r="D85">
        <v>84</v>
      </c>
      <c r="E85" s="263" t="s">
        <v>669</v>
      </c>
      <c r="F85" s="263" t="s">
        <v>670</v>
      </c>
      <c r="G85" s="263" t="s">
        <v>653</v>
      </c>
      <c r="H85" s="263" t="s">
        <v>654</v>
      </c>
      <c r="I85" s="262">
        <v>220</v>
      </c>
      <c r="J85" s="263" t="s">
        <v>383</v>
      </c>
      <c r="K85" s="187">
        <f t="shared" si="1"/>
        <v>5265</v>
      </c>
      <c r="L85" s="188">
        <v>12</v>
      </c>
    </row>
    <row r="86" spans="1:12" x14ac:dyDescent="0.25">
      <c r="A86" s="262">
        <v>5266</v>
      </c>
      <c r="B86" s="268" t="s">
        <v>382</v>
      </c>
      <c r="C86" s="264"/>
      <c r="D86">
        <v>85</v>
      </c>
      <c r="E86" s="263" t="s">
        <v>671</v>
      </c>
      <c r="F86" s="263" t="s">
        <v>672</v>
      </c>
      <c r="G86" s="263" t="s">
        <v>653</v>
      </c>
      <c r="H86" s="263" t="s">
        <v>654</v>
      </c>
      <c r="I86" s="262">
        <v>220</v>
      </c>
      <c r="J86" s="263" t="s">
        <v>383</v>
      </c>
      <c r="K86" s="187">
        <f t="shared" si="1"/>
        <v>5266</v>
      </c>
      <c r="L86" s="188">
        <v>13</v>
      </c>
    </row>
    <row r="87" spans="1:12" x14ac:dyDescent="0.25">
      <c r="A87" s="262">
        <v>5272</v>
      </c>
      <c r="B87" s="268" t="s">
        <v>382</v>
      </c>
      <c r="C87" s="264"/>
      <c r="D87">
        <v>86</v>
      </c>
      <c r="E87" s="263" t="s">
        <v>673</v>
      </c>
      <c r="F87" s="263" t="s">
        <v>674</v>
      </c>
      <c r="G87" s="263" t="s">
        <v>653</v>
      </c>
      <c r="H87" s="263" t="s">
        <v>654</v>
      </c>
      <c r="I87" s="262">
        <v>220</v>
      </c>
      <c r="J87" s="263" t="s">
        <v>383</v>
      </c>
      <c r="K87" s="187">
        <f t="shared" si="1"/>
        <v>5272</v>
      </c>
      <c r="L87" s="188">
        <v>14</v>
      </c>
    </row>
    <row r="88" spans="1:12" x14ac:dyDescent="0.25">
      <c r="A88" s="262">
        <v>5273</v>
      </c>
      <c r="B88" s="268" t="s">
        <v>382</v>
      </c>
      <c r="C88" s="264"/>
      <c r="D88">
        <v>87</v>
      </c>
      <c r="E88" s="263" t="s">
        <v>675</v>
      </c>
      <c r="F88" s="263" t="s">
        <v>676</v>
      </c>
      <c r="G88" s="263" t="s">
        <v>653</v>
      </c>
      <c r="H88" s="263" t="s">
        <v>654</v>
      </c>
      <c r="I88" s="262">
        <v>220</v>
      </c>
      <c r="J88" s="263" t="s">
        <v>383</v>
      </c>
      <c r="K88" s="187">
        <f t="shared" si="1"/>
        <v>5273</v>
      </c>
      <c r="L88" s="188">
        <v>15</v>
      </c>
    </row>
    <row r="89" spans="1:12" x14ac:dyDescent="0.25">
      <c r="A89" s="262">
        <v>5274</v>
      </c>
      <c r="B89" s="268" t="s">
        <v>382</v>
      </c>
      <c r="C89" s="264"/>
      <c r="D89">
        <v>88</v>
      </c>
      <c r="E89" s="263" t="s">
        <v>677</v>
      </c>
      <c r="F89" s="263" t="s">
        <v>678</v>
      </c>
      <c r="G89" s="263" t="s">
        <v>653</v>
      </c>
      <c r="H89" s="263" t="s">
        <v>654</v>
      </c>
      <c r="I89" s="262">
        <v>220</v>
      </c>
      <c r="J89" s="263" t="s">
        <v>383</v>
      </c>
      <c r="K89" s="187">
        <f t="shared" si="1"/>
        <v>5274</v>
      </c>
      <c r="L89" s="188">
        <v>16</v>
      </c>
    </row>
    <row r="90" spans="1:12" x14ac:dyDescent="0.25">
      <c r="A90" s="262">
        <v>5275</v>
      </c>
      <c r="B90" s="268" t="s">
        <v>382</v>
      </c>
      <c r="C90" s="264"/>
      <c r="D90">
        <v>89</v>
      </c>
      <c r="E90" s="263" t="s">
        <v>679</v>
      </c>
      <c r="F90" s="263" t="s">
        <v>680</v>
      </c>
      <c r="G90" s="263" t="s">
        <v>653</v>
      </c>
      <c r="H90" s="263" t="s">
        <v>654</v>
      </c>
      <c r="I90" s="262">
        <v>220</v>
      </c>
      <c r="J90" s="263" t="s">
        <v>383</v>
      </c>
      <c r="K90" s="187">
        <f t="shared" si="1"/>
        <v>5275</v>
      </c>
      <c r="L90" s="188">
        <v>17</v>
      </c>
    </row>
    <row r="91" spans="1:12" x14ac:dyDescent="0.25">
      <c r="A91" s="262">
        <v>5278</v>
      </c>
      <c r="B91" s="268" t="s">
        <v>382</v>
      </c>
      <c r="C91" s="264"/>
      <c r="D91">
        <v>90</v>
      </c>
      <c r="E91" s="263" t="s">
        <v>681</v>
      </c>
      <c r="F91" s="263" t="s">
        <v>682</v>
      </c>
      <c r="G91" s="263" t="s">
        <v>653</v>
      </c>
      <c r="H91" s="263" t="s">
        <v>654</v>
      </c>
      <c r="I91" s="262">
        <v>220</v>
      </c>
      <c r="J91" s="263" t="s">
        <v>383</v>
      </c>
      <c r="K91" s="187">
        <f t="shared" si="1"/>
        <v>5278</v>
      </c>
      <c r="L91" s="188">
        <v>18</v>
      </c>
    </row>
    <row r="92" spans="1:12" x14ac:dyDescent="0.25">
      <c r="A92" s="262">
        <v>5276</v>
      </c>
      <c r="B92" s="268" t="s">
        <v>382</v>
      </c>
      <c r="C92" s="264"/>
      <c r="D92">
        <v>91</v>
      </c>
      <c r="E92" s="263" t="s">
        <v>683</v>
      </c>
      <c r="F92" s="263" t="s">
        <v>684</v>
      </c>
      <c r="G92" s="263" t="s">
        <v>653</v>
      </c>
      <c r="H92" s="263" t="s">
        <v>654</v>
      </c>
      <c r="I92" s="262">
        <v>220</v>
      </c>
      <c r="J92" s="263" t="s">
        <v>383</v>
      </c>
      <c r="K92" s="187">
        <f t="shared" si="1"/>
        <v>5276</v>
      </c>
      <c r="L92" s="188">
        <v>19</v>
      </c>
    </row>
    <row r="93" spans="1:12" x14ac:dyDescent="0.25">
      <c r="A93" s="262">
        <v>5277</v>
      </c>
      <c r="B93" s="268" t="s">
        <v>382</v>
      </c>
      <c r="C93" s="264"/>
      <c r="D93">
        <v>92</v>
      </c>
      <c r="E93" s="263" t="s">
        <v>685</v>
      </c>
      <c r="F93" s="263" t="s">
        <v>686</v>
      </c>
      <c r="G93" s="263" t="s">
        <v>653</v>
      </c>
      <c r="H93" s="263" t="s">
        <v>654</v>
      </c>
      <c r="I93" s="262">
        <v>220</v>
      </c>
      <c r="J93" s="263" t="s">
        <v>383</v>
      </c>
      <c r="K93" s="187">
        <f t="shared" si="1"/>
        <v>5277</v>
      </c>
      <c r="L93" s="188">
        <v>20</v>
      </c>
    </row>
    <row r="94" spans="1:12" x14ac:dyDescent="0.25">
      <c r="A94" s="262">
        <v>5279</v>
      </c>
      <c r="B94" s="268" t="s">
        <v>382</v>
      </c>
      <c r="C94" s="264"/>
      <c r="D94">
        <v>93</v>
      </c>
      <c r="E94" s="263" t="s">
        <v>687</v>
      </c>
      <c r="F94" s="263" t="s">
        <v>688</v>
      </c>
      <c r="G94" s="263" t="s">
        <v>653</v>
      </c>
      <c r="H94" s="263" t="s">
        <v>654</v>
      </c>
      <c r="I94" s="262">
        <v>220</v>
      </c>
      <c r="J94" s="263" t="s">
        <v>383</v>
      </c>
      <c r="K94" s="187">
        <f t="shared" si="1"/>
        <v>5279</v>
      </c>
      <c r="L94" s="188">
        <v>21</v>
      </c>
    </row>
    <row r="95" spans="1:12" x14ac:dyDescent="0.25">
      <c r="A95" s="262">
        <v>5280</v>
      </c>
      <c r="B95" s="268" t="s">
        <v>382</v>
      </c>
      <c r="C95" s="264"/>
      <c r="D95">
        <v>94</v>
      </c>
      <c r="E95" s="263" t="s">
        <v>689</v>
      </c>
      <c r="F95" s="263" t="s">
        <v>690</v>
      </c>
      <c r="G95" s="263" t="s">
        <v>653</v>
      </c>
      <c r="H95" s="263" t="s">
        <v>654</v>
      </c>
      <c r="I95" s="262">
        <v>220</v>
      </c>
      <c r="J95" s="263" t="s">
        <v>383</v>
      </c>
      <c r="K95" s="187">
        <f t="shared" si="1"/>
        <v>5280</v>
      </c>
      <c r="L95" s="188">
        <v>22</v>
      </c>
    </row>
    <row r="96" spans="1:12" x14ac:dyDescent="0.25">
      <c r="A96" s="262">
        <v>5281</v>
      </c>
      <c r="B96" s="268" t="s">
        <v>382</v>
      </c>
      <c r="C96" s="264"/>
      <c r="D96">
        <v>95</v>
      </c>
      <c r="E96" s="263" t="s">
        <v>691</v>
      </c>
      <c r="F96" s="263" t="s">
        <v>692</v>
      </c>
      <c r="G96" s="263" t="s">
        <v>653</v>
      </c>
      <c r="H96" s="263" t="s">
        <v>654</v>
      </c>
      <c r="I96" s="262">
        <v>220</v>
      </c>
      <c r="J96" s="263" t="s">
        <v>383</v>
      </c>
      <c r="K96" s="187">
        <f t="shared" si="1"/>
        <v>5281</v>
      </c>
      <c r="L96" s="188">
        <v>23</v>
      </c>
    </row>
    <row r="97" spans="1:12" x14ac:dyDescent="0.25">
      <c r="A97" s="262">
        <v>18</v>
      </c>
      <c r="B97" s="268" t="s">
        <v>382</v>
      </c>
      <c r="C97" s="264"/>
      <c r="D97">
        <v>96</v>
      </c>
      <c r="E97" s="263" t="s">
        <v>693</v>
      </c>
      <c r="F97" s="263" t="s">
        <v>693</v>
      </c>
      <c r="G97" s="263" t="s">
        <v>694</v>
      </c>
      <c r="H97" s="263" t="s">
        <v>695</v>
      </c>
      <c r="I97" s="262">
        <v>10</v>
      </c>
      <c r="J97" s="263" t="s">
        <v>383</v>
      </c>
      <c r="K97" s="187">
        <f t="shared" si="1"/>
        <v>18</v>
      </c>
      <c r="L97" s="188">
        <v>24</v>
      </c>
    </row>
    <row r="98" spans="1:12" x14ac:dyDescent="0.25">
      <c r="A98" s="262">
        <v>5298</v>
      </c>
      <c r="B98" s="268" t="s">
        <v>382</v>
      </c>
      <c r="C98" s="264"/>
      <c r="D98">
        <v>97</v>
      </c>
      <c r="E98" s="263" t="s">
        <v>696</v>
      </c>
      <c r="F98" s="263" t="s">
        <v>696</v>
      </c>
      <c r="G98" s="263" t="s">
        <v>697</v>
      </c>
      <c r="H98" s="263" t="s">
        <v>698</v>
      </c>
      <c r="I98" s="262">
        <v>1132</v>
      </c>
      <c r="J98" s="263" t="s">
        <v>383</v>
      </c>
      <c r="K98" s="187">
        <f t="shared" si="1"/>
        <v>5298</v>
      </c>
      <c r="L98" s="188">
        <v>1</v>
      </c>
    </row>
    <row r="99" spans="1:12" x14ac:dyDescent="0.25">
      <c r="A99" s="262">
        <v>6889</v>
      </c>
      <c r="B99" s="268" t="s">
        <v>382</v>
      </c>
      <c r="C99" s="264"/>
      <c r="D99">
        <v>98</v>
      </c>
      <c r="E99" s="263" t="s">
        <v>699</v>
      </c>
      <c r="F99" s="263" t="s">
        <v>699</v>
      </c>
      <c r="G99" s="263" t="s">
        <v>700</v>
      </c>
      <c r="H99" s="263" t="s">
        <v>701</v>
      </c>
      <c r="I99" s="262">
        <v>357</v>
      </c>
      <c r="J99" s="263" t="s">
        <v>383</v>
      </c>
      <c r="K99" s="187">
        <f t="shared" si="1"/>
        <v>6889</v>
      </c>
      <c r="L99" s="188">
        <v>2</v>
      </c>
    </row>
    <row r="100" spans="1:12" x14ac:dyDescent="0.25">
      <c r="A100" s="262">
        <v>6970</v>
      </c>
      <c r="B100" s="268" t="s">
        <v>382</v>
      </c>
      <c r="C100" s="264"/>
      <c r="D100">
        <v>99</v>
      </c>
      <c r="E100" s="263" t="s">
        <v>702</v>
      </c>
      <c r="F100" s="263" t="s">
        <v>702</v>
      </c>
      <c r="G100" s="263" t="s">
        <v>703</v>
      </c>
      <c r="H100" s="263" t="s">
        <v>704</v>
      </c>
      <c r="I100" s="262">
        <v>2218</v>
      </c>
      <c r="J100" s="263" t="s">
        <v>383</v>
      </c>
      <c r="K100" s="187">
        <f t="shared" si="1"/>
        <v>6970</v>
      </c>
      <c r="L100" s="188">
        <v>3</v>
      </c>
    </row>
    <row r="101" spans="1:12" x14ac:dyDescent="0.25">
      <c r="A101" s="262">
        <v>1853</v>
      </c>
      <c r="B101" s="268" t="s">
        <v>382</v>
      </c>
      <c r="C101" s="264"/>
      <c r="D101">
        <v>100</v>
      </c>
      <c r="E101" s="263" t="s">
        <v>705</v>
      </c>
      <c r="F101" s="263" t="s">
        <v>705</v>
      </c>
      <c r="G101" s="263" t="s">
        <v>700</v>
      </c>
      <c r="H101" s="263" t="s">
        <v>701</v>
      </c>
      <c r="I101" s="262">
        <v>357</v>
      </c>
      <c r="J101" s="263" t="s">
        <v>383</v>
      </c>
      <c r="K101" s="187">
        <f t="shared" si="1"/>
        <v>1853</v>
      </c>
      <c r="L101" s="188">
        <v>4</v>
      </c>
    </row>
    <row r="102" spans="1:12" x14ac:dyDescent="0.25">
      <c r="A102" s="262">
        <v>4159</v>
      </c>
      <c r="B102" s="268" t="s">
        <v>382</v>
      </c>
      <c r="C102" s="264"/>
      <c r="D102">
        <v>101</v>
      </c>
      <c r="E102" s="263" t="s">
        <v>706</v>
      </c>
      <c r="F102" s="263" t="s">
        <v>706</v>
      </c>
      <c r="G102" s="263" t="s">
        <v>707</v>
      </c>
      <c r="H102" s="263" t="s">
        <v>708</v>
      </c>
      <c r="I102" s="262">
        <v>19</v>
      </c>
      <c r="J102" s="263" t="s">
        <v>383</v>
      </c>
      <c r="K102" s="187">
        <f t="shared" si="1"/>
        <v>4159</v>
      </c>
      <c r="L102" s="188">
        <v>5</v>
      </c>
    </row>
    <row r="103" spans="1:12" x14ac:dyDescent="0.25">
      <c r="A103" s="262">
        <v>16</v>
      </c>
      <c r="B103" s="268" t="s">
        <v>382</v>
      </c>
      <c r="C103" s="264"/>
      <c r="D103">
        <v>102</v>
      </c>
      <c r="E103" s="263" t="s">
        <v>211</v>
      </c>
      <c r="F103" s="263" t="s">
        <v>211</v>
      </c>
      <c r="G103" s="263" t="s">
        <v>709</v>
      </c>
      <c r="H103" s="263" t="s">
        <v>20</v>
      </c>
      <c r="I103" s="262">
        <v>2</v>
      </c>
      <c r="J103" s="263" t="s">
        <v>383</v>
      </c>
      <c r="K103" s="187">
        <f t="shared" si="1"/>
        <v>16</v>
      </c>
      <c r="L103" s="188">
        <v>6</v>
      </c>
    </row>
    <row r="104" spans="1:12" x14ac:dyDescent="0.25">
      <c r="A104" s="262">
        <v>3498</v>
      </c>
      <c r="B104" s="268" t="s">
        <v>382</v>
      </c>
      <c r="C104" s="264"/>
      <c r="D104">
        <v>103</v>
      </c>
      <c r="E104" s="263" t="s">
        <v>710</v>
      </c>
      <c r="F104" s="263" t="s">
        <v>710</v>
      </c>
      <c r="G104" s="263" t="s">
        <v>711</v>
      </c>
      <c r="H104" s="263" t="s">
        <v>712</v>
      </c>
      <c r="I104" s="262">
        <v>817</v>
      </c>
      <c r="J104" s="263" t="s">
        <v>383</v>
      </c>
      <c r="K104" s="187">
        <f t="shared" si="1"/>
        <v>3498</v>
      </c>
      <c r="L104" s="188">
        <v>7</v>
      </c>
    </row>
    <row r="105" spans="1:12" x14ac:dyDescent="0.25">
      <c r="A105" s="262">
        <v>3540</v>
      </c>
      <c r="B105" s="268" t="s">
        <v>382</v>
      </c>
      <c r="C105" s="264"/>
      <c r="D105">
        <v>104</v>
      </c>
      <c r="E105" s="263" t="s">
        <v>713</v>
      </c>
      <c r="F105" s="263" t="s">
        <v>713</v>
      </c>
      <c r="G105" s="263" t="s">
        <v>714</v>
      </c>
      <c r="H105" s="263" t="s">
        <v>715</v>
      </c>
      <c r="I105" s="262">
        <v>58</v>
      </c>
      <c r="J105" s="263" t="s">
        <v>383</v>
      </c>
      <c r="K105" s="187">
        <f t="shared" si="1"/>
        <v>3540</v>
      </c>
      <c r="L105" s="188">
        <v>8</v>
      </c>
    </row>
    <row r="106" spans="1:12" x14ac:dyDescent="0.25">
      <c r="A106" s="262">
        <v>2576</v>
      </c>
      <c r="B106" s="268" t="s">
        <v>382</v>
      </c>
      <c r="C106" s="264"/>
      <c r="D106">
        <v>105</v>
      </c>
      <c r="E106" s="263" t="s">
        <v>716</v>
      </c>
      <c r="F106" s="263" t="s">
        <v>716</v>
      </c>
      <c r="G106" s="263" t="s">
        <v>717</v>
      </c>
      <c r="H106" s="263" t="s">
        <v>718</v>
      </c>
      <c r="I106" s="262">
        <v>534</v>
      </c>
      <c r="J106" s="263" t="s">
        <v>383</v>
      </c>
      <c r="K106" s="187">
        <f t="shared" si="1"/>
        <v>2576</v>
      </c>
      <c r="L106" s="188">
        <v>9</v>
      </c>
    </row>
    <row r="107" spans="1:12" x14ac:dyDescent="0.25">
      <c r="A107" s="262">
        <v>1171</v>
      </c>
      <c r="B107" s="268" t="s">
        <v>382</v>
      </c>
      <c r="C107" s="264"/>
      <c r="D107">
        <v>106</v>
      </c>
      <c r="E107" s="263" t="s">
        <v>719</v>
      </c>
      <c r="F107" s="263" t="s">
        <v>719</v>
      </c>
      <c r="G107" s="263" t="s">
        <v>720</v>
      </c>
      <c r="H107" s="263" t="s">
        <v>721</v>
      </c>
      <c r="I107" s="262">
        <v>271</v>
      </c>
      <c r="J107" s="263" t="s">
        <v>383</v>
      </c>
      <c r="K107" s="187">
        <f t="shared" si="1"/>
        <v>1171</v>
      </c>
      <c r="L107" s="188">
        <v>10</v>
      </c>
    </row>
    <row r="108" spans="1:12" x14ac:dyDescent="0.25">
      <c r="A108" s="262">
        <v>6723</v>
      </c>
      <c r="B108" s="268" t="s">
        <v>382</v>
      </c>
      <c r="C108" s="264"/>
      <c r="D108">
        <v>107</v>
      </c>
      <c r="E108" s="263" t="s">
        <v>23</v>
      </c>
      <c r="F108" s="263" t="s">
        <v>23</v>
      </c>
      <c r="G108" s="263" t="s">
        <v>195</v>
      </c>
      <c r="H108" s="263" t="s">
        <v>25</v>
      </c>
      <c r="I108" s="262">
        <v>349</v>
      </c>
      <c r="J108" s="263" t="s">
        <v>383</v>
      </c>
      <c r="K108" s="187">
        <f t="shared" si="1"/>
        <v>6723</v>
      </c>
      <c r="L108" s="188">
        <v>11</v>
      </c>
    </row>
    <row r="109" spans="1:12" x14ac:dyDescent="0.25">
      <c r="A109" s="262">
        <v>7089</v>
      </c>
      <c r="B109" s="268" t="s">
        <v>382</v>
      </c>
      <c r="C109" s="264"/>
      <c r="D109">
        <v>108</v>
      </c>
      <c r="E109" s="263" t="s">
        <v>722</v>
      </c>
      <c r="F109" s="263" t="s">
        <v>723</v>
      </c>
      <c r="G109" s="263" t="s">
        <v>724</v>
      </c>
      <c r="H109" s="263" t="s">
        <v>725</v>
      </c>
      <c r="I109" s="262">
        <v>1000</v>
      </c>
      <c r="J109" s="263" t="s">
        <v>383</v>
      </c>
      <c r="K109" s="187">
        <f t="shared" si="1"/>
        <v>7089</v>
      </c>
      <c r="L109" s="188">
        <v>12</v>
      </c>
    </row>
    <row r="110" spans="1:12" x14ac:dyDescent="0.25">
      <c r="A110" s="262">
        <v>1034</v>
      </c>
      <c r="B110" s="268" t="s">
        <v>382</v>
      </c>
      <c r="C110" s="264"/>
      <c r="D110">
        <v>109</v>
      </c>
      <c r="E110" s="263" t="s">
        <v>726</v>
      </c>
      <c r="F110" s="263" t="s">
        <v>726</v>
      </c>
      <c r="G110" s="263" t="s">
        <v>727</v>
      </c>
      <c r="H110" s="263" t="s">
        <v>728</v>
      </c>
      <c r="I110" s="262">
        <v>2351</v>
      </c>
      <c r="J110" s="263" t="s">
        <v>383</v>
      </c>
      <c r="K110" s="187">
        <f t="shared" si="1"/>
        <v>1034</v>
      </c>
      <c r="L110" s="188">
        <v>13</v>
      </c>
    </row>
    <row r="111" spans="1:12" x14ac:dyDescent="0.25">
      <c r="A111" s="262">
        <v>5147</v>
      </c>
      <c r="B111" s="268" t="s">
        <v>382</v>
      </c>
      <c r="C111" s="264"/>
      <c r="D111">
        <v>110</v>
      </c>
      <c r="E111" s="263" t="s">
        <v>729</v>
      </c>
      <c r="F111" s="263" t="s">
        <v>729</v>
      </c>
      <c r="G111" s="263" t="s">
        <v>730</v>
      </c>
      <c r="H111" s="263" t="s">
        <v>731</v>
      </c>
      <c r="I111" s="262">
        <v>7</v>
      </c>
      <c r="J111" s="263" t="s">
        <v>383</v>
      </c>
      <c r="K111" s="187">
        <f t="shared" si="1"/>
        <v>5147</v>
      </c>
      <c r="L111" s="188">
        <v>14</v>
      </c>
    </row>
    <row r="112" spans="1:12" x14ac:dyDescent="0.25">
      <c r="A112" s="262">
        <v>6159</v>
      </c>
      <c r="B112" s="268" t="s">
        <v>382</v>
      </c>
      <c r="C112" s="264"/>
      <c r="D112">
        <v>111</v>
      </c>
      <c r="E112" s="263" t="s">
        <v>732</v>
      </c>
      <c r="F112" s="263" t="s">
        <v>732</v>
      </c>
      <c r="G112" s="263" t="s">
        <v>733</v>
      </c>
      <c r="H112" s="263" t="s">
        <v>734</v>
      </c>
      <c r="I112" s="262">
        <v>2195</v>
      </c>
      <c r="J112" s="263" t="s">
        <v>383</v>
      </c>
      <c r="K112" s="187">
        <f t="shared" si="1"/>
        <v>6159</v>
      </c>
      <c r="L112" s="188">
        <v>15</v>
      </c>
    </row>
    <row r="113" spans="1:12" x14ac:dyDescent="0.25">
      <c r="A113" s="262">
        <v>3862</v>
      </c>
      <c r="B113" s="268" t="s">
        <v>382</v>
      </c>
      <c r="C113" s="264"/>
      <c r="D113">
        <v>112</v>
      </c>
      <c r="E113" s="263" t="s">
        <v>735</v>
      </c>
      <c r="F113" s="263" t="s">
        <v>736</v>
      </c>
      <c r="G113" s="263" t="s">
        <v>737</v>
      </c>
      <c r="H113" s="263" t="s">
        <v>738</v>
      </c>
      <c r="I113" s="262">
        <v>859</v>
      </c>
      <c r="J113" s="263" t="s">
        <v>383</v>
      </c>
      <c r="K113" s="187">
        <f t="shared" si="1"/>
        <v>3862</v>
      </c>
      <c r="L113" s="188">
        <v>16</v>
      </c>
    </row>
    <row r="114" spans="1:12" x14ac:dyDescent="0.25">
      <c r="A114" s="262">
        <v>3867</v>
      </c>
      <c r="B114" s="268" t="s">
        <v>382</v>
      </c>
      <c r="C114" s="264"/>
      <c r="D114">
        <v>113</v>
      </c>
      <c r="E114" s="263" t="s">
        <v>739</v>
      </c>
      <c r="F114" s="263" t="s">
        <v>740</v>
      </c>
      <c r="G114" s="263" t="s">
        <v>737</v>
      </c>
      <c r="H114" s="263" t="s">
        <v>738</v>
      </c>
      <c r="I114" s="262">
        <v>859</v>
      </c>
      <c r="J114" s="263" t="s">
        <v>383</v>
      </c>
      <c r="K114" s="187">
        <f t="shared" si="1"/>
        <v>3867</v>
      </c>
      <c r="L114" s="188">
        <v>17</v>
      </c>
    </row>
    <row r="115" spans="1:12" x14ac:dyDescent="0.25">
      <c r="A115" s="262">
        <v>3749</v>
      </c>
      <c r="B115" s="268" t="s">
        <v>382</v>
      </c>
      <c r="C115" s="264"/>
      <c r="D115">
        <v>114</v>
      </c>
      <c r="E115" s="263" t="s">
        <v>741</v>
      </c>
      <c r="F115" s="263" t="s">
        <v>742</v>
      </c>
      <c r="G115" s="263" t="s">
        <v>737</v>
      </c>
      <c r="H115" s="263" t="s">
        <v>738</v>
      </c>
      <c r="I115" s="262">
        <v>859</v>
      </c>
      <c r="J115" s="263" t="s">
        <v>383</v>
      </c>
      <c r="K115" s="187">
        <f t="shared" si="1"/>
        <v>3749</v>
      </c>
      <c r="L115" s="188">
        <v>18</v>
      </c>
    </row>
    <row r="116" spans="1:12" x14ac:dyDescent="0.25">
      <c r="A116" s="262">
        <v>3863</v>
      </c>
      <c r="B116" s="268" t="s">
        <v>382</v>
      </c>
      <c r="C116" s="264"/>
      <c r="D116">
        <v>115</v>
      </c>
      <c r="E116" s="263" t="s">
        <v>743</v>
      </c>
      <c r="F116" s="263" t="s">
        <v>744</v>
      </c>
      <c r="G116" s="263" t="s">
        <v>737</v>
      </c>
      <c r="H116" s="263" t="s">
        <v>738</v>
      </c>
      <c r="I116" s="262">
        <v>859</v>
      </c>
      <c r="J116" s="263" t="s">
        <v>383</v>
      </c>
      <c r="K116" s="187">
        <f t="shared" si="1"/>
        <v>3863</v>
      </c>
      <c r="L116" s="188">
        <v>19</v>
      </c>
    </row>
    <row r="117" spans="1:12" x14ac:dyDescent="0.25">
      <c r="A117" s="262">
        <v>3861</v>
      </c>
      <c r="B117" s="268" t="s">
        <v>382</v>
      </c>
      <c r="C117" s="264"/>
      <c r="D117">
        <v>116</v>
      </c>
      <c r="E117" s="263" t="s">
        <v>745</v>
      </c>
      <c r="F117" s="263" t="s">
        <v>746</v>
      </c>
      <c r="G117" s="263" t="s">
        <v>737</v>
      </c>
      <c r="H117" s="263" t="s">
        <v>738</v>
      </c>
      <c r="I117" s="262">
        <v>859</v>
      </c>
      <c r="J117" s="263" t="s">
        <v>383</v>
      </c>
      <c r="K117" s="187">
        <f t="shared" si="1"/>
        <v>3861</v>
      </c>
      <c r="L117" s="188">
        <v>20</v>
      </c>
    </row>
    <row r="118" spans="1:12" x14ac:dyDescent="0.25">
      <c r="A118" s="262">
        <v>6037</v>
      </c>
      <c r="B118" s="268" t="s">
        <v>382</v>
      </c>
      <c r="C118" s="264"/>
      <c r="D118">
        <v>117</v>
      </c>
      <c r="E118" s="263" t="s">
        <v>747</v>
      </c>
      <c r="F118" s="263" t="s">
        <v>748</v>
      </c>
      <c r="G118" s="263" t="s">
        <v>203</v>
      </c>
      <c r="H118" s="263" t="s">
        <v>40</v>
      </c>
      <c r="I118" s="262">
        <v>523</v>
      </c>
      <c r="J118" s="263" t="s">
        <v>383</v>
      </c>
      <c r="K118" s="187">
        <f t="shared" si="1"/>
        <v>6037</v>
      </c>
      <c r="L118" s="188">
        <v>21</v>
      </c>
    </row>
    <row r="119" spans="1:12" x14ac:dyDescent="0.25">
      <c r="A119" s="262">
        <v>4198</v>
      </c>
      <c r="B119" s="268" t="s">
        <v>382</v>
      </c>
      <c r="C119" s="264"/>
      <c r="D119">
        <v>118</v>
      </c>
      <c r="E119" s="263" t="s">
        <v>749</v>
      </c>
      <c r="F119" s="263" t="s">
        <v>749</v>
      </c>
      <c r="G119" s="263" t="s">
        <v>750</v>
      </c>
      <c r="H119" s="263" t="s">
        <v>751</v>
      </c>
      <c r="I119" s="262">
        <v>948</v>
      </c>
      <c r="J119" s="263" t="s">
        <v>383</v>
      </c>
      <c r="K119" s="187">
        <f t="shared" si="1"/>
        <v>4198</v>
      </c>
      <c r="L119" s="188">
        <v>22</v>
      </c>
    </row>
    <row r="120" spans="1:12" x14ac:dyDescent="0.25">
      <c r="A120" s="262">
        <v>4249</v>
      </c>
      <c r="B120" s="268" t="s">
        <v>382</v>
      </c>
      <c r="C120" s="264"/>
      <c r="D120">
        <v>119</v>
      </c>
      <c r="E120" s="263" t="s">
        <v>752</v>
      </c>
      <c r="F120" s="263" t="s">
        <v>752</v>
      </c>
      <c r="G120" s="263" t="s">
        <v>203</v>
      </c>
      <c r="H120" s="263" t="s">
        <v>40</v>
      </c>
      <c r="I120" s="262">
        <v>523</v>
      </c>
      <c r="J120" s="263" t="s">
        <v>383</v>
      </c>
      <c r="K120" s="187">
        <f t="shared" si="1"/>
        <v>4249</v>
      </c>
      <c r="L120" s="188">
        <v>23</v>
      </c>
    </row>
    <row r="121" spans="1:12" x14ac:dyDescent="0.25">
      <c r="A121" s="262">
        <v>4685</v>
      </c>
      <c r="B121" s="268" t="s">
        <v>382</v>
      </c>
      <c r="C121" s="264"/>
      <c r="D121">
        <v>120</v>
      </c>
      <c r="E121" s="263" t="s">
        <v>753</v>
      </c>
      <c r="F121" s="263" t="s">
        <v>754</v>
      </c>
      <c r="G121" s="263" t="s">
        <v>203</v>
      </c>
      <c r="H121" s="263" t="s">
        <v>40</v>
      </c>
      <c r="I121" s="262">
        <v>523</v>
      </c>
      <c r="J121" s="263" t="s">
        <v>383</v>
      </c>
      <c r="K121" s="187">
        <f t="shared" si="1"/>
        <v>4685</v>
      </c>
      <c r="L121" s="188">
        <v>24</v>
      </c>
    </row>
    <row r="122" spans="1:12" x14ac:dyDescent="0.25">
      <c r="A122" s="262">
        <v>4688</v>
      </c>
      <c r="B122" s="268" t="s">
        <v>382</v>
      </c>
      <c r="C122" s="264"/>
      <c r="D122">
        <v>121</v>
      </c>
      <c r="E122" s="263" t="s">
        <v>755</v>
      </c>
      <c r="F122" s="263" t="s">
        <v>755</v>
      </c>
      <c r="G122" s="263" t="s">
        <v>203</v>
      </c>
      <c r="H122" s="263" t="s">
        <v>40</v>
      </c>
      <c r="I122" s="262">
        <v>523</v>
      </c>
      <c r="J122" s="263" t="s">
        <v>383</v>
      </c>
      <c r="K122" s="187">
        <f t="shared" si="1"/>
        <v>4688</v>
      </c>
      <c r="L122" s="188">
        <v>1</v>
      </c>
    </row>
    <row r="123" spans="1:12" x14ac:dyDescent="0.25">
      <c r="A123" s="262">
        <v>4803</v>
      </c>
      <c r="B123" s="268" t="s">
        <v>382</v>
      </c>
      <c r="C123" s="264"/>
      <c r="D123">
        <v>122</v>
      </c>
      <c r="E123" s="263" t="s">
        <v>756</v>
      </c>
      <c r="F123" s="263" t="s">
        <v>757</v>
      </c>
      <c r="G123" s="263" t="s">
        <v>203</v>
      </c>
      <c r="H123" s="263" t="s">
        <v>40</v>
      </c>
      <c r="I123" s="262">
        <v>523</v>
      </c>
      <c r="J123" s="263" t="s">
        <v>383</v>
      </c>
      <c r="K123" s="187">
        <f t="shared" si="1"/>
        <v>4803</v>
      </c>
      <c r="L123" s="188">
        <v>2</v>
      </c>
    </row>
    <row r="124" spans="1:12" x14ac:dyDescent="0.25">
      <c r="A124" s="262">
        <v>4799</v>
      </c>
      <c r="B124" s="268" t="s">
        <v>382</v>
      </c>
      <c r="C124" s="264"/>
      <c r="D124">
        <v>123</v>
      </c>
      <c r="E124" s="263" t="s">
        <v>758</v>
      </c>
      <c r="F124" s="263" t="s">
        <v>758</v>
      </c>
      <c r="G124" s="263" t="s">
        <v>203</v>
      </c>
      <c r="H124" s="263" t="s">
        <v>40</v>
      </c>
      <c r="I124" s="262">
        <v>523</v>
      </c>
      <c r="J124" s="263" t="s">
        <v>383</v>
      </c>
      <c r="K124" s="187">
        <f t="shared" si="1"/>
        <v>4799</v>
      </c>
      <c r="L124" s="188">
        <v>3</v>
      </c>
    </row>
    <row r="125" spans="1:12" x14ac:dyDescent="0.25">
      <c r="A125" s="262">
        <v>4684</v>
      </c>
      <c r="B125" s="268" t="s">
        <v>382</v>
      </c>
      <c r="C125" s="264"/>
      <c r="D125">
        <v>124</v>
      </c>
      <c r="E125" s="263" t="s">
        <v>759</v>
      </c>
      <c r="F125" s="263" t="s">
        <v>759</v>
      </c>
      <c r="G125" s="263" t="s">
        <v>203</v>
      </c>
      <c r="H125" s="263" t="s">
        <v>40</v>
      </c>
      <c r="I125" s="262">
        <v>523</v>
      </c>
      <c r="J125" s="263" t="s">
        <v>383</v>
      </c>
      <c r="K125" s="187">
        <f t="shared" si="1"/>
        <v>4684</v>
      </c>
      <c r="L125" s="188">
        <v>4</v>
      </c>
    </row>
    <row r="126" spans="1:12" x14ac:dyDescent="0.25">
      <c r="A126" s="262">
        <v>4798</v>
      </c>
      <c r="B126" s="268" t="s">
        <v>382</v>
      </c>
      <c r="C126" s="264"/>
      <c r="D126">
        <v>125</v>
      </c>
      <c r="E126" s="263" t="s">
        <v>760</v>
      </c>
      <c r="F126" s="263" t="s">
        <v>761</v>
      </c>
      <c r="G126" s="263" t="s">
        <v>203</v>
      </c>
      <c r="H126" s="263" t="s">
        <v>40</v>
      </c>
      <c r="I126" s="262">
        <v>523</v>
      </c>
      <c r="J126" s="263" t="s">
        <v>383</v>
      </c>
      <c r="K126" s="187">
        <f t="shared" si="1"/>
        <v>4798</v>
      </c>
      <c r="L126" s="188">
        <v>5</v>
      </c>
    </row>
    <row r="127" spans="1:12" x14ac:dyDescent="0.25">
      <c r="A127" s="262">
        <v>4800</v>
      </c>
      <c r="B127" s="268" t="s">
        <v>382</v>
      </c>
      <c r="C127" s="264"/>
      <c r="D127">
        <v>126</v>
      </c>
      <c r="E127" s="263" t="s">
        <v>762</v>
      </c>
      <c r="F127" s="263" t="s">
        <v>763</v>
      </c>
      <c r="G127" s="263" t="s">
        <v>203</v>
      </c>
      <c r="H127" s="263" t="s">
        <v>40</v>
      </c>
      <c r="I127" s="262">
        <v>523</v>
      </c>
      <c r="J127" s="263" t="s">
        <v>383</v>
      </c>
      <c r="K127" s="187">
        <f t="shared" si="1"/>
        <v>4800</v>
      </c>
      <c r="L127" s="188">
        <v>6</v>
      </c>
    </row>
    <row r="128" spans="1:12" x14ac:dyDescent="0.25">
      <c r="A128" s="262">
        <v>4686</v>
      </c>
      <c r="B128" s="268" t="s">
        <v>382</v>
      </c>
      <c r="C128" s="264"/>
      <c r="D128">
        <v>127</v>
      </c>
      <c r="E128" s="263" t="s">
        <v>764</v>
      </c>
      <c r="F128" s="263" t="s">
        <v>765</v>
      </c>
      <c r="G128" s="263" t="s">
        <v>203</v>
      </c>
      <c r="H128" s="263" t="s">
        <v>40</v>
      </c>
      <c r="I128" s="262">
        <v>523</v>
      </c>
      <c r="J128" s="263" t="s">
        <v>383</v>
      </c>
      <c r="K128" s="187">
        <f t="shared" si="1"/>
        <v>4686</v>
      </c>
      <c r="L128" s="188">
        <v>7</v>
      </c>
    </row>
    <row r="129" spans="1:12" x14ac:dyDescent="0.25">
      <c r="A129" s="262">
        <v>4687</v>
      </c>
      <c r="B129" s="268" t="s">
        <v>382</v>
      </c>
      <c r="C129" s="264"/>
      <c r="D129">
        <v>128</v>
      </c>
      <c r="E129" s="263" t="s">
        <v>766</v>
      </c>
      <c r="F129" s="263" t="s">
        <v>767</v>
      </c>
      <c r="G129" s="263" t="s">
        <v>203</v>
      </c>
      <c r="H129" s="263" t="s">
        <v>40</v>
      </c>
      <c r="I129" s="262">
        <v>523</v>
      </c>
      <c r="J129" s="263" t="s">
        <v>383</v>
      </c>
      <c r="K129" s="187">
        <f t="shared" si="1"/>
        <v>4687</v>
      </c>
      <c r="L129" s="188">
        <v>8</v>
      </c>
    </row>
    <row r="130" spans="1:12" x14ac:dyDescent="0.25">
      <c r="A130" s="262">
        <v>6029</v>
      </c>
      <c r="B130" s="268" t="s">
        <v>382</v>
      </c>
      <c r="C130" s="264"/>
      <c r="D130">
        <v>129</v>
      </c>
      <c r="E130" s="263" t="s">
        <v>768</v>
      </c>
      <c r="F130" s="263" t="s">
        <v>768</v>
      </c>
      <c r="G130" s="263" t="s">
        <v>769</v>
      </c>
      <c r="H130" s="263" t="s">
        <v>770</v>
      </c>
      <c r="I130" s="262">
        <v>2167</v>
      </c>
      <c r="J130" s="263" t="s">
        <v>383</v>
      </c>
      <c r="K130" s="187">
        <f t="shared" si="1"/>
        <v>6029</v>
      </c>
      <c r="L130" s="188">
        <v>9</v>
      </c>
    </row>
    <row r="131" spans="1:12" x14ac:dyDescent="0.25">
      <c r="A131" s="262">
        <v>6422</v>
      </c>
      <c r="B131" s="268" t="s">
        <v>382</v>
      </c>
      <c r="C131" s="264"/>
      <c r="D131">
        <v>130</v>
      </c>
      <c r="E131" s="263" t="s">
        <v>771</v>
      </c>
      <c r="F131" s="263" t="s">
        <v>771</v>
      </c>
      <c r="G131" s="263" t="s">
        <v>769</v>
      </c>
      <c r="H131" s="263" t="s">
        <v>770</v>
      </c>
      <c r="I131" s="262">
        <v>2167</v>
      </c>
      <c r="J131" s="263" t="s">
        <v>383</v>
      </c>
      <c r="K131" s="187">
        <f t="shared" ref="K131:K194" si="2">A131</f>
        <v>6422</v>
      </c>
      <c r="L131" s="188">
        <v>10</v>
      </c>
    </row>
    <row r="132" spans="1:12" x14ac:dyDescent="0.25">
      <c r="A132" s="262">
        <v>4143</v>
      </c>
      <c r="B132" s="268" t="s">
        <v>382</v>
      </c>
      <c r="C132" s="264"/>
      <c r="D132">
        <v>131</v>
      </c>
      <c r="E132" s="263" t="s">
        <v>772</v>
      </c>
      <c r="F132" s="263" t="s">
        <v>772</v>
      </c>
      <c r="G132" s="263" t="s">
        <v>709</v>
      </c>
      <c r="H132" s="263" t="s">
        <v>20</v>
      </c>
      <c r="I132" s="262">
        <v>2</v>
      </c>
      <c r="J132" s="263" t="s">
        <v>383</v>
      </c>
      <c r="K132" s="187">
        <f t="shared" si="2"/>
        <v>4143</v>
      </c>
      <c r="L132" s="188">
        <v>11</v>
      </c>
    </row>
    <row r="133" spans="1:12" x14ac:dyDescent="0.25">
      <c r="A133" s="262">
        <v>8365</v>
      </c>
      <c r="B133" s="268" t="s">
        <v>382</v>
      </c>
      <c r="C133" s="264"/>
      <c r="D133">
        <v>132</v>
      </c>
      <c r="E133" s="263" t="s">
        <v>773</v>
      </c>
      <c r="F133" s="263" t="s">
        <v>773</v>
      </c>
      <c r="G133" s="263" t="s">
        <v>182</v>
      </c>
      <c r="H133" s="263" t="s">
        <v>9</v>
      </c>
      <c r="I133" s="262">
        <v>2310</v>
      </c>
      <c r="J133" s="263" t="s">
        <v>383</v>
      </c>
      <c r="K133" s="187">
        <f t="shared" si="2"/>
        <v>8365</v>
      </c>
      <c r="L133" s="188">
        <v>12</v>
      </c>
    </row>
    <row r="134" spans="1:12" x14ac:dyDescent="0.25">
      <c r="A134" s="262">
        <v>8364</v>
      </c>
      <c r="B134" s="268" t="s">
        <v>382</v>
      </c>
      <c r="C134" s="264"/>
      <c r="D134">
        <v>133</v>
      </c>
      <c r="E134" s="263" t="s">
        <v>774</v>
      </c>
      <c r="F134" s="263" t="s">
        <v>774</v>
      </c>
      <c r="G134" s="263" t="s">
        <v>182</v>
      </c>
      <c r="H134" s="263" t="s">
        <v>9</v>
      </c>
      <c r="I134" s="262">
        <v>2310</v>
      </c>
      <c r="J134" s="263" t="s">
        <v>383</v>
      </c>
      <c r="K134" s="187">
        <f t="shared" si="2"/>
        <v>8364</v>
      </c>
      <c r="L134" s="188">
        <v>13</v>
      </c>
    </row>
    <row r="135" spans="1:12" x14ac:dyDescent="0.25">
      <c r="A135" s="262">
        <v>8363</v>
      </c>
      <c r="B135" s="268" t="s">
        <v>382</v>
      </c>
      <c r="C135" s="264"/>
      <c r="D135">
        <v>134</v>
      </c>
      <c r="E135" s="263" t="s">
        <v>775</v>
      </c>
      <c r="F135" s="263" t="s">
        <v>775</v>
      </c>
      <c r="G135" s="263" t="s">
        <v>182</v>
      </c>
      <c r="H135" s="263" t="s">
        <v>9</v>
      </c>
      <c r="I135" s="262">
        <v>2310</v>
      </c>
      <c r="J135" s="263" t="s">
        <v>383</v>
      </c>
      <c r="K135" s="187">
        <f t="shared" si="2"/>
        <v>8363</v>
      </c>
      <c r="L135" s="188">
        <v>14</v>
      </c>
    </row>
    <row r="136" spans="1:12" x14ac:dyDescent="0.25">
      <c r="A136" s="262">
        <v>6994</v>
      </c>
      <c r="B136" s="268" t="s">
        <v>382</v>
      </c>
      <c r="C136" s="264"/>
      <c r="D136">
        <v>135</v>
      </c>
      <c r="E136" s="263" t="s">
        <v>776</v>
      </c>
      <c r="F136" s="263" t="s">
        <v>776</v>
      </c>
      <c r="G136" s="263" t="s">
        <v>182</v>
      </c>
      <c r="H136" s="263" t="s">
        <v>9</v>
      </c>
      <c r="I136" s="262">
        <v>2310</v>
      </c>
      <c r="J136" s="263" t="s">
        <v>383</v>
      </c>
      <c r="K136" s="187">
        <f t="shared" si="2"/>
        <v>6994</v>
      </c>
      <c r="L136" s="188">
        <v>15</v>
      </c>
    </row>
    <row r="137" spans="1:12" x14ac:dyDescent="0.25">
      <c r="A137" s="262">
        <v>6996</v>
      </c>
      <c r="B137" s="268" t="s">
        <v>382</v>
      </c>
      <c r="C137" s="264"/>
      <c r="D137">
        <v>136</v>
      </c>
      <c r="E137" s="263" t="s">
        <v>777</v>
      </c>
      <c r="F137" s="263" t="s">
        <v>777</v>
      </c>
      <c r="G137" s="263" t="s">
        <v>182</v>
      </c>
      <c r="H137" s="263" t="s">
        <v>9</v>
      </c>
      <c r="I137" s="262">
        <v>2310</v>
      </c>
      <c r="J137" s="263" t="s">
        <v>383</v>
      </c>
      <c r="K137" s="187">
        <f t="shared" si="2"/>
        <v>6996</v>
      </c>
      <c r="L137" s="188">
        <v>16</v>
      </c>
    </row>
    <row r="138" spans="1:12" x14ac:dyDescent="0.25">
      <c r="A138" s="262">
        <v>8366</v>
      </c>
      <c r="B138" s="268" t="s">
        <v>382</v>
      </c>
      <c r="C138" s="264"/>
      <c r="D138">
        <v>137</v>
      </c>
      <c r="E138" s="263" t="s">
        <v>778</v>
      </c>
      <c r="F138" s="263" t="s">
        <v>778</v>
      </c>
      <c r="G138" s="263" t="s">
        <v>182</v>
      </c>
      <c r="H138" s="263" t="s">
        <v>9</v>
      </c>
      <c r="I138" s="262">
        <v>2310</v>
      </c>
      <c r="J138" s="263" t="s">
        <v>383</v>
      </c>
      <c r="K138" s="187">
        <f t="shared" si="2"/>
        <v>8366</v>
      </c>
      <c r="L138" s="188">
        <v>17</v>
      </c>
    </row>
    <row r="139" spans="1:12" x14ac:dyDescent="0.25">
      <c r="A139" s="262">
        <v>6992</v>
      </c>
      <c r="B139" s="268" t="s">
        <v>382</v>
      </c>
      <c r="C139" s="264"/>
      <c r="D139">
        <v>138</v>
      </c>
      <c r="E139" s="263" t="s">
        <v>181</v>
      </c>
      <c r="F139" s="263" t="s">
        <v>181</v>
      </c>
      <c r="G139" s="263" t="s">
        <v>182</v>
      </c>
      <c r="H139" s="263" t="s">
        <v>9</v>
      </c>
      <c r="I139" s="262">
        <v>2310</v>
      </c>
      <c r="J139" s="263" t="s">
        <v>383</v>
      </c>
      <c r="K139" s="187">
        <f t="shared" si="2"/>
        <v>6992</v>
      </c>
      <c r="L139" s="188">
        <v>18</v>
      </c>
    </row>
    <row r="140" spans="1:12" x14ac:dyDescent="0.25">
      <c r="A140" s="262">
        <v>6995</v>
      </c>
      <c r="B140" s="268" t="s">
        <v>382</v>
      </c>
      <c r="C140" s="264"/>
      <c r="D140">
        <v>139</v>
      </c>
      <c r="E140" s="263" t="s">
        <v>779</v>
      </c>
      <c r="F140" s="263" t="s">
        <v>779</v>
      </c>
      <c r="G140" s="263" t="s">
        <v>182</v>
      </c>
      <c r="H140" s="263" t="s">
        <v>9</v>
      </c>
      <c r="I140" s="262">
        <v>2310</v>
      </c>
      <c r="J140" s="263" t="s">
        <v>383</v>
      </c>
      <c r="K140" s="187">
        <f t="shared" si="2"/>
        <v>6995</v>
      </c>
      <c r="L140" s="188">
        <v>19</v>
      </c>
    </row>
    <row r="141" spans="1:12" x14ac:dyDescent="0.25">
      <c r="A141" s="262">
        <v>6993</v>
      </c>
      <c r="B141" s="268" t="s">
        <v>382</v>
      </c>
      <c r="C141" s="264"/>
      <c r="D141">
        <v>140</v>
      </c>
      <c r="E141" s="263" t="s">
        <v>780</v>
      </c>
      <c r="F141" s="263" t="s">
        <v>780</v>
      </c>
      <c r="G141" s="263" t="s">
        <v>182</v>
      </c>
      <c r="H141" s="263" t="s">
        <v>9</v>
      </c>
      <c r="I141" s="262">
        <v>2310</v>
      </c>
      <c r="J141" s="263" t="s">
        <v>383</v>
      </c>
      <c r="K141" s="187">
        <f t="shared" si="2"/>
        <v>6993</v>
      </c>
      <c r="L141" s="188">
        <v>20</v>
      </c>
    </row>
    <row r="142" spans="1:12" x14ac:dyDescent="0.25">
      <c r="A142" s="262">
        <v>8324</v>
      </c>
      <c r="B142" s="268" t="s">
        <v>382</v>
      </c>
      <c r="C142" s="264"/>
      <c r="D142">
        <v>141</v>
      </c>
      <c r="E142" s="263" t="s">
        <v>781</v>
      </c>
      <c r="F142" s="263" t="s">
        <v>782</v>
      </c>
      <c r="G142" s="263" t="s">
        <v>783</v>
      </c>
      <c r="H142" s="263" t="s">
        <v>784</v>
      </c>
      <c r="I142" s="262">
        <v>2112</v>
      </c>
      <c r="J142" s="263" t="s">
        <v>383</v>
      </c>
      <c r="K142" s="187">
        <f t="shared" si="2"/>
        <v>8324</v>
      </c>
      <c r="L142" s="188">
        <v>21</v>
      </c>
    </row>
    <row r="143" spans="1:12" x14ac:dyDescent="0.25">
      <c r="A143" s="262">
        <v>8322</v>
      </c>
      <c r="B143" s="268" t="s">
        <v>382</v>
      </c>
      <c r="C143" s="264"/>
      <c r="D143">
        <v>142</v>
      </c>
      <c r="E143" s="263" t="s">
        <v>785</v>
      </c>
      <c r="F143" s="263" t="s">
        <v>786</v>
      </c>
      <c r="G143" s="263" t="s">
        <v>783</v>
      </c>
      <c r="H143" s="263" t="s">
        <v>784</v>
      </c>
      <c r="I143" s="262">
        <v>2112</v>
      </c>
      <c r="J143" s="263" t="s">
        <v>383</v>
      </c>
      <c r="K143" s="187">
        <f t="shared" si="2"/>
        <v>8322</v>
      </c>
      <c r="L143" s="188">
        <v>22</v>
      </c>
    </row>
    <row r="144" spans="1:12" x14ac:dyDescent="0.25">
      <c r="A144" s="262">
        <v>6005</v>
      </c>
      <c r="B144" s="268" t="s">
        <v>382</v>
      </c>
      <c r="C144" s="264"/>
      <c r="D144">
        <v>143</v>
      </c>
      <c r="E144" s="263" t="s">
        <v>787</v>
      </c>
      <c r="F144" s="263" t="s">
        <v>787</v>
      </c>
      <c r="G144" s="263" t="s">
        <v>769</v>
      </c>
      <c r="H144" s="263" t="s">
        <v>770</v>
      </c>
      <c r="I144" s="262">
        <v>2167</v>
      </c>
      <c r="J144" s="263" t="s">
        <v>383</v>
      </c>
      <c r="K144" s="187">
        <f t="shared" si="2"/>
        <v>6005</v>
      </c>
      <c r="L144" s="188">
        <v>23</v>
      </c>
    </row>
    <row r="145" spans="1:12" x14ac:dyDescent="0.25">
      <c r="A145" s="262">
        <v>6006</v>
      </c>
      <c r="B145" s="268" t="s">
        <v>382</v>
      </c>
      <c r="C145" s="264"/>
      <c r="D145">
        <v>144</v>
      </c>
      <c r="E145" s="263" t="s">
        <v>788</v>
      </c>
      <c r="F145" s="263" t="s">
        <v>789</v>
      </c>
      <c r="G145" s="263" t="s">
        <v>769</v>
      </c>
      <c r="H145" s="263" t="s">
        <v>770</v>
      </c>
      <c r="I145" s="262">
        <v>2167</v>
      </c>
      <c r="J145" s="263" t="s">
        <v>383</v>
      </c>
      <c r="K145" s="187">
        <f t="shared" si="2"/>
        <v>6006</v>
      </c>
      <c r="L145" s="188">
        <v>24</v>
      </c>
    </row>
    <row r="146" spans="1:12" x14ac:dyDescent="0.25">
      <c r="A146" s="262">
        <v>6008</v>
      </c>
      <c r="B146" s="268" t="s">
        <v>382</v>
      </c>
      <c r="C146" s="264"/>
      <c r="D146">
        <v>145</v>
      </c>
      <c r="E146" s="263" t="s">
        <v>790</v>
      </c>
      <c r="F146" s="263" t="s">
        <v>790</v>
      </c>
      <c r="G146" s="263" t="s">
        <v>769</v>
      </c>
      <c r="H146" s="263" t="s">
        <v>770</v>
      </c>
      <c r="I146" s="262">
        <v>2167</v>
      </c>
      <c r="J146" s="263" t="s">
        <v>383</v>
      </c>
      <c r="K146" s="187">
        <f t="shared" si="2"/>
        <v>6008</v>
      </c>
      <c r="L146" s="188">
        <v>1</v>
      </c>
    </row>
    <row r="147" spans="1:12" x14ac:dyDescent="0.25">
      <c r="A147" s="262">
        <v>6009</v>
      </c>
      <c r="B147" s="268" t="s">
        <v>382</v>
      </c>
      <c r="C147" s="264"/>
      <c r="D147">
        <v>146</v>
      </c>
      <c r="E147" s="263" t="s">
        <v>791</v>
      </c>
      <c r="F147" s="263" t="s">
        <v>792</v>
      </c>
      <c r="G147" s="263" t="s">
        <v>769</v>
      </c>
      <c r="H147" s="263" t="s">
        <v>770</v>
      </c>
      <c r="I147" s="262">
        <v>2167</v>
      </c>
      <c r="J147" s="263" t="s">
        <v>383</v>
      </c>
      <c r="K147" s="187">
        <f t="shared" si="2"/>
        <v>6009</v>
      </c>
      <c r="L147" s="188">
        <v>2</v>
      </c>
    </row>
    <row r="148" spans="1:12" x14ac:dyDescent="0.25">
      <c r="A148" s="262">
        <v>6007</v>
      </c>
      <c r="B148" s="268" t="s">
        <v>382</v>
      </c>
      <c r="C148" s="264"/>
      <c r="D148">
        <v>147</v>
      </c>
      <c r="E148" s="263" t="s">
        <v>793</v>
      </c>
      <c r="F148" s="263" t="s">
        <v>794</v>
      </c>
      <c r="G148" s="263" t="s">
        <v>769</v>
      </c>
      <c r="H148" s="263" t="s">
        <v>770</v>
      </c>
      <c r="I148" s="262">
        <v>2167</v>
      </c>
      <c r="J148" s="263" t="s">
        <v>383</v>
      </c>
      <c r="K148" s="187">
        <f t="shared" si="2"/>
        <v>6007</v>
      </c>
      <c r="L148" s="188">
        <v>3</v>
      </c>
    </row>
    <row r="149" spans="1:12" x14ac:dyDescent="0.25">
      <c r="A149" s="262">
        <v>3374</v>
      </c>
      <c r="B149" s="268" t="s">
        <v>382</v>
      </c>
      <c r="C149" s="264"/>
      <c r="D149">
        <v>148</v>
      </c>
      <c r="E149" s="263" t="s">
        <v>795</v>
      </c>
      <c r="F149" s="263" t="s">
        <v>795</v>
      </c>
      <c r="G149" s="263" t="s">
        <v>600</v>
      </c>
      <c r="H149" s="263" t="s">
        <v>601</v>
      </c>
      <c r="I149" s="262">
        <v>784</v>
      </c>
      <c r="J149" s="263" t="s">
        <v>383</v>
      </c>
      <c r="K149" s="187">
        <f t="shared" si="2"/>
        <v>3374</v>
      </c>
      <c r="L149" s="188">
        <v>4</v>
      </c>
    </row>
    <row r="150" spans="1:12" x14ac:dyDescent="0.25">
      <c r="A150" s="262">
        <v>3375</v>
      </c>
      <c r="B150" s="268" t="s">
        <v>382</v>
      </c>
      <c r="C150" s="264"/>
      <c r="D150">
        <v>149</v>
      </c>
      <c r="E150" s="263" t="s">
        <v>796</v>
      </c>
      <c r="F150" s="263" t="s">
        <v>796</v>
      </c>
      <c r="G150" s="263" t="s">
        <v>600</v>
      </c>
      <c r="H150" s="263" t="s">
        <v>601</v>
      </c>
      <c r="I150" s="262">
        <v>784</v>
      </c>
      <c r="J150" s="263" t="s">
        <v>383</v>
      </c>
      <c r="K150" s="187">
        <f t="shared" si="2"/>
        <v>3375</v>
      </c>
      <c r="L150" s="188">
        <v>5</v>
      </c>
    </row>
    <row r="151" spans="1:12" x14ac:dyDescent="0.25">
      <c r="A151" s="262">
        <v>5722</v>
      </c>
      <c r="B151" s="268" t="s">
        <v>382</v>
      </c>
      <c r="C151" s="264"/>
      <c r="D151">
        <v>150</v>
      </c>
      <c r="E151" s="263" t="s">
        <v>797</v>
      </c>
      <c r="F151" s="263" t="s">
        <v>797</v>
      </c>
      <c r="G151" s="263" t="s">
        <v>798</v>
      </c>
      <c r="H151" s="263" t="s">
        <v>799</v>
      </c>
      <c r="I151" s="262">
        <v>2137</v>
      </c>
      <c r="J151" s="263" t="s">
        <v>383</v>
      </c>
      <c r="K151" s="187">
        <f t="shared" si="2"/>
        <v>5722</v>
      </c>
      <c r="L151" s="188">
        <v>6</v>
      </c>
    </row>
    <row r="152" spans="1:12" x14ac:dyDescent="0.25">
      <c r="A152" s="262">
        <v>3033</v>
      </c>
      <c r="B152" s="268" t="s">
        <v>382</v>
      </c>
      <c r="C152" s="264"/>
      <c r="D152">
        <v>151</v>
      </c>
      <c r="E152" s="263" t="s">
        <v>800</v>
      </c>
      <c r="F152" s="263" t="s">
        <v>800</v>
      </c>
      <c r="G152" s="263" t="s">
        <v>801</v>
      </c>
      <c r="H152" s="263" t="s">
        <v>802</v>
      </c>
      <c r="I152" s="262">
        <v>865</v>
      </c>
      <c r="J152" s="263" t="s">
        <v>383</v>
      </c>
      <c r="K152" s="187">
        <f t="shared" si="2"/>
        <v>3033</v>
      </c>
      <c r="L152" s="188">
        <v>7</v>
      </c>
    </row>
    <row r="153" spans="1:12" x14ac:dyDescent="0.25">
      <c r="A153" s="262">
        <v>6208</v>
      </c>
      <c r="B153" s="268" t="s">
        <v>382</v>
      </c>
      <c r="C153" s="264"/>
      <c r="D153">
        <v>152</v>
      </c>
      <c r="E153" s="263" t="s">
        <v>803</v>
      </c>
      <c r="F153" s="263" t="s">
        <v>803</v>
      </c>
      <c r="G153" s="263" t="s">
        <v>804</v>
      </c>
      <c r="H153" s="263" t="s">
        <v>805</v>
      </c>
      <c r="I153" s="262">
        <v>69</v>
      </c>
      <c r="J153" s="263" t="s">
        <v>383</v>
      </c>
      <c r="K153" s="187">
        <f t="shared" si="2"/>
        <v>6208</v>
      </c>
      <c r="L153" s="188">
        <v>8</v>
      </c>
    </row>
    <row r="154" spans="1:12" x14ac:dyDescent="0.25">
      <c r="A154" s="262">
        <v>6209</v>
      </c>
      <c r="B154" s="268" t="s">
        <v>382</v>
      </c>
      <c r="C154" s="264"/>
      <c r="D154">
        <v>153</v>
      </c>
      <c r="E154" s="263" t="s">
        <v>806</v>
      </c>
      <c r="F154" s="263" t="s">
        <v>806</v>
      </c>
      <c r="G154" s="263" t="s">
        <v>804</v>
      </c>
      <c r="H154" s="263" t="s">
        <v>805</v>
      </c>
      <c r="I154" s="262">
        <v>69</v>
      </c>
      <c r="J154" s="263" t="s">
        <v>383</v>
      </c>
      <c r="K154" s="187">
        <f t="shared" si="2"/>
        <v>6209</v>
      </c>
      <c r="L154" s="188">
        <v>9</v>
      </c>
    </row>
    <row r="155" spans="1:12" x14ac:dyDescent="0.25">
      <c r="A155" s="262">
        <v>6210</v>
      </c>
      <c r="B155" s="268" t="s">
        <v>382</v>
      </c>
      <c r="C155" s="264"/>
      <c r="D155">
        <v>154</v>
      </c>
      <c r="E155" s="263" t="s">
        <v>807</v>
      </c>
      <c r="F155" s="263" t="s">
        <v>807</v>
      </c>
      <c r="G155" s="263" t="s">
        <v>804</v>
      </c>
      <c r="H155" s="263" t="s">
        <v>805</v>
      </c>
      <c r="I155" s="262">
        <v>69</v>
      </c>
      <c r="J155" s="263" t="s">
        <v>383</v>
      </c>
      <c r="K155" s="187">
        <f t="shared" si="2"/>
        <v>6210</v>
      </c>
      <c r="L155" s="188">
        <v>10</v>
      </c>
    </row>
    <row r="156" spans="1:12" x14ac:dyDescent="0.25">
      <c r="A156" s="262">
        <v>6211</v>
      </c>
      <c r="B156" s="268" t="s">
        <v>382</v>
      </c>
      <c r="C156" s="264"/>
      <c r="D156">
        <v>155</v>
      </c>
      <c r="E156" s="263" t="s">
        <v>808</v>
      </c>
      <c r="F156" s="263" t="s">
        <v>808</v>
      </c>
      <c r="G156" s="263" t="s">
        <v>804</v>
      </c>
      <c r="H156" s="263" t="s">
        <v>805</v>
      </c>
      <c r="I156" s="262">
        <v>69</v>
      </c>
      <c r="J156" s="263" t="s">
        <v>383</v>
      </c>
      <c r="K156" s="187">
        <f t="shared" si="2"/>
        <v>6211</v>
      </c>
      <c r="L156" s="188">
        <v>11</v>
      </c>
    </row>
    <row r="157" spans="1:12" x14ac:dyDescent="0.25">
      <c r="A157" s="262">
        <v>1018</v>
      </c>
      <c r="B157" s="268" t="s">
        <v>382</v>
      </c>
      <c r="C157" s="264"/>
      <c r="D157">
        <v>156</v>
      </c>
      <c r="E157" s="263" t="s">
        <v>809</v>
      </c>
      <c r="F157" s="263" t="s">
        <v>809</v>
      </c>
      <c r="G157" s="263" t="s">
        <v>810</v>
      </c>
      <c r="H157" s="263" t="s">
        <v>409</v>
      </c>
      <c r="I157" s="262">
        <v>222</v>
      </c>
      <c r="J157" s="263" t="s">
        <v>383</v>
      </c>
      <c r="K157" s="187">
        <f t="shared" si="2"/>
        <v>1018</v>
      </c>
      <c r="L157" s="188">
        <v>12</v>
      </c>
    </row>
    <row r="158" spans="1:12" x14ac:dyDescent="0.25">
      <c r="A158" s="262">
        <v>3471</v>
      </c>
      <c r="B158" s="268" t="s">
        <v>382</v>
      </c>
      <c r="C158" s="264"/>
      <c r="D158">
        <v>157</v>
      </c>
      <c r="E158" s="263" t="s">
        <v>811</v>
      </c>
      <c r="F158" s="263" t="s">
        <v>811</v>
      </c>
      <c r="G158" s="263" t="s">
        <v>709</v>
      </c>
      <c r="H158" s="263" t="s">
        <v>20</v>
      </c>
      <c r="I158" s="262">
        <v>2</v>
      </c>
      <c r="J158" s="263" t="s">
        <v>383</v>
      </c>
      <c r="K158" s="187">
        <f t="shared" si="2"/>
        <v>3471</v>
      </c>
      <c r="L158" s="188">
        <v>13</v>
      </c>
    </row>
    <row r="159" spans="1:12" x14ac:dyDescent="0.25">
      <c r="A159" s="262">
        <v>3889</v>
      </c>
      <c r="B159" s="268" t="s">
        <v>382</v>
      </c>
      <c r="C159" s="264"/>
      <c r="D159">
        <v>158</v>
      </c>
      <c r="E159" s="263" t="s">
        <v>812</v>
      </c>
      <c r="F159" s="263" t="s">
        <v>812</v>
      </c>
      <c r="G159" s="263" t="s">
        <v>709</v>
      </c>
      <c r="H159" s="263" t="s">
        <v>20</v>
      </c>
      <c r="I159" s="262">
        <v>2</v>
      </c>
      <c r="J159" s="263" t="s">
        <v>383</v>
      </c>
      <c r="K159" s="187">
        <f t="shared" si="2"/>
        <v>3889</v>
      </c>
      <c r="L159" s="188">
        <v>14</v>
      </c>
    </row>
    <row r="160" spans="1:12" x14ac:dyDescent="0.25">
      <c r="A160" s="262">
        <v>3708</v>
      </c>
      <c r="B160" s="268" t="s">
        <v>382</v>
      </c>
      <c r="C160" s="264"/>
      <c r="D160">
        <v>159</v>
      </c>
      <c r="E160" s="263" t="s">
        <v>813</v>
      </c>
      <c r="F160" s="263" t="s">
        <v>813</v>
      </c>
      <c r="G160" s="263" t="s">
        <v>814</v>
      </c>
      <c r="H160" s="263" t="s">
        <v>815</v>
      </c>
      <c r="I160" s="262">
        <v>867</v>
      </c>
      <c r="J160" s="263" t="s">
        <v>383</v>
      </c>
      <c r="K160" s="187">
        <f t="shared" si="2"/>
        <v>3708</v>
      </c>
      <c r="L160" s="188">
        <v>15</v>
      </c>
    </row>
    <row r="161" spans="1:12" x14ac:dyDescent="0.25">
      <c r="A161" s="262">
        <v>5981</v>
      </c>
      <c r="B161" s="268" t="s">
        <v>382</v>
      </c>
      <c r="C161" s="264"/>
      <c r="D161">
        <v>160</v>
      </c>
      <c r="E161" s="263" t="s">
        <v>816</v>
      </c>
      <c r="F161" s="263" t="s">
        <v>817</v>
      </c>
      <c r="G161" s="263" t="s">
        <v>818</v>
      </c>
      <c r="H161" s="263" t="s">
        <v>819</v>
      </c>
      <c r="I161" s="262">
        <v>989</v>
      </c>
      <c r="J161" s="263" t="s">
        <v>383</v>
      </c>
      <c r="K161" s="187">
        <f t="shared" si="2"/>
        <v>5981</v>
      </c>
      <c r="L161" s="188">
        <v>16</v>
      </c>
    </row>
    <row r="162" spans="1:12" x14ac:dyDescent="0.25">
      <c r="A162" s="262">
        <v>5982</v>
      </c>
      <c r="B162" s="268" t="s">
        <v>382</v>
      </c>
      <c r="C162" s="264"/>
      <c r="D162">
        <v>161</v>
      </c>
      <c r="E162" s="263" t="s">
        <v>820</v>
      </c>
      <c r="F162" s="263" t="s">
        <v>821</v>
      </c>
      <c r="G162" s="263" t="s">
        <v>818</v>
      </c>
      <c r="H162" s="263" t="s">
        <v>819</v>
      </c>
      <c r="I162" s="262">
        <v>989</v>
      </c>
      <c r="J162" s="263" t="s">
        <v>383</v>
      </c>
      <c r="K162" s="187">
        <f t="shared" si="2"/>
        <v>5982</v>
      </c>
      <c r="L162" s="188">
        <v>17</v>
      </c>
    </row>
    <row r="163" spans="1:12" x14ac:dyDescent="0.25">
      <c r="A163" s="262">
        <v>5983</v>
      </c>
      <c r="B163" s="268" t="s">
        <v>382</v>
      </c>
      <c r="C163" s="264"/>
      <c r="D163">
        <v>162</v>
      </c>
      <c r="E163" s="263" t="s">
        <v>822</v>
      </c>
      <c r="F163" s="263" t="s">
        <v>823</v>
      </c>
      <c r="G163" s="263" t="s">
        <v>818</v>
      </c>
      <c r="H163" s="263" t="s">
        <v>819</v>
      </c>
      <c r="I163" s="262">
        <v>989</v>
      </c>
      <c r="J163" s="263" t="s">
        <v>383</v>
      </c>
      <c r="K163" s="187">
        <f t="shared" si="2"/>
        <v>5983</v>
      </c>
      <c r="L163" s="188">
        <v>18</v>
      </c>
    </row>
    <row r="164" spans="1:12" x14ac:dyDescent="0.25">
      <c r="A164" s="262">
        <v>5984</v>
      </c>
      <c r="B164" s="268" t="s">
        <v>382</v>
      </c>
      <c r="C164" s="264"/>
      <c r="D164">
        <v>163</v>
      </c>
      <c r="E164" s="263" t="s">
        <v>824</v>
      </c>
      <c r="F164" s="263" t="s">
        <v>825</v>
      </c>
      <c r="G164" s="263" t="s">
        <v>818</v>
      </c>
      <c r="H164" s="263" t="s">
        <v>819</v>
      </c>
      <c r="I164" s="262">
        <v>989</v>
      </c>
      <c r="J164" s="263" t="s">
        <v>383</v>
      </c>
      <c r="K164" s="187">
        <f t="shared" si="2"/>
        <v>5984</v>
      </c>
      <c r="L164" s="188">
        <v>19</v>
      </c>
    </row>
    <row r="165" spans="1:12" x14ac:dyDescent="0.25">
      <c r="A165" s="262">
        <v>4433</v>
      </c>
      <c r="B165" s="268" t="s">
        <v>382</v>
      </c>
      <c r="C165" s="264"/>
      <c r="D165">
        <v>164</v>
      </c>
      <c r="E165" s="263" t="s">
        <v>826</v>
      </c>
      <c r="F165" s="263" t="s">
        <v>826</v>
      </c>
      <c r="G165" s="263" t="s">
        <v>827</v>
      </c>
      <c r="H165" s="263" t="s">
        <v>828</v>
      </c>
      <c r="I165" s="262">
        <v>1017</v>
      </c>
      <c r="J165" s="263" t="s">
        <v>383</v>
      </c>
      <c r="K165" s="187">
        <f t="shared" si="2"/>
        <v>4433</v>
      </c>
      <c r="L165" s="188">
        <v>20</v>
      </c>
    </row>
    <row r="166" spans="1:12" x14ac:dyDescent="0.25">
      <c r="A166" s="262">
        <v>4432</v>
      </c>
      <c r="B166" s="268" t="s">
        <v>382</v>
      </c>
      <c r="C166" s="264"/>
      <c r="D166">
        <v>165</v>
      </c>
      <c r="E166" s="263" t="s">
        <v>829</v>
      </c>
      <c r="F166" s="263" t="s">
        <v>829</v>
      </c>
      <c r="G166" s="263" t="s">
        <v>827</v>
      </c>
      <c r="H166" s="263" t="s">
        <v>828</v>
      </c>
      <c r="I166" s="262">
        <v>1017</v>
      </c>
      <c r="J166" s="263" t="s">
        <v>383</v>
      </c>
      <c r="K166" s="187">
        <f t="shared" si="2"/>
        <v>4432</v>
      </c>
      <c r="L166" s="188">
        <v>21</v>
      </c>
    </row>
    <row r="167" spans="1:12" x14ac:dyDescent="0.25">
      <c r="A167" s="262">
        <v>6121</v>
      </c>
      <c r="B167" s="268" t="s">
        <v>382</v>
      </c>
      <c r="C167" s="264"/>
      <c r="D167">
        <v>166</v>
      </c>
      <c r="E167" s="263" t="s">
        <v>830</v>
      </c>
      <c r="F167" s="263" t="s">
        <v>830</v>
      </c>
      <c r="G167" s="263" t="s">
        <v>831</v>
      </c>
      <c r="H167" s="263" t="s">
        <v>832</v>
      </c>
      <c r="I167" s="262">
        <v>837</v>
      </c>
      <c r="J167" s="263" t="s">
        <v>383</v>
      </c>
      <c r="K167" s="187">
        <f t="shared" si="2"/>
        <v>6121</v>
      </c>
      <c r="L167" s="188">
        <v>22</v>
      </c>
    </row>
    <row r="168" spans="1:12" x14ac:dyDescent="0.25">
      <c r="A168" s="262">
        <v>633</v>
      </c>
      <c r="B168" s="268" t="s">
        <v>382</v>
      </c>
      <c r="C168" s="264"/>
      <c r="D168">
        <v>167</v>
      </c>
      <c r="E168" s="263" t="s">
        <v>833</v>
      </c>
      <c r="F168" s="263" t="s">
        <v>833</v>
      </c>
      <c r="G168" s="263" t="s">
        <v>834</v>
      </c>
      <c r="H168" s="263" t="s">
        <v>835</v>
      </c>
      <c r="I168" s="262">
        <v>124</v>
      </c>
      <c r="J168" s="263" t="s">
        <v>383</v>
      </c>
      <c r="K168" s="187">
        <f t="shared" si="2"/>
        <v>633</v>
      </c>
      <c r="L168" s="188">
        <v>23</v>
      </c>
    </row>
    <row r="169" spans="1:12" x14ac:dyDescent="0.25">
      <c r="A169" s="262">
        <v>3171</v>
      </c>
      <c r="B169" s="268" t="s">
        <v>382</v>
      </c>
      <c r="C169" s="264"/>
      <c r="D169">
        <v>168</v>
      </c>
      <c r="E169" s="263" t="s">
        <v>836</v>
      </c>
      <c r="F169" s="263" t="s">
        <v>836</v>
      </c>
      <c r="G169" s="263" t="s">
        <v>837</v>
      </c>
      <c r="H169" s="263" t="s">
        <v>838</v>
      </c>
      <c r="I169" s="262">
        <v>733</v>
      </c>
      <c r="J169" s="263" t="s">
        <v>383</v>
      </c>
      <c r="K169" s="187">
        <f t="shared" si="2"/>
        <v>3171</v>
      </c>
      <c r="L169" s="188">
        <v>24</v>
      </c>
    </row>
    <row r="170" spans="1:12" x14ac:dyDescent="0.25">
      <c r="A170" s="262">
        <v>1176</v>
      </c>
      <c r="B170" s="268" t="s">
        <v>382</v>
      </c>
      <c r="C170" s="264"/>
      <c r="D170">
        <v>169</v>
      </c>
      <c r="E170" s="263" t="s">
        <v>839</v>
      </c>
      <c r="F170" s="263" t="s">
        <v>840</v>
      </c>
      <c r="G170" s="263" t="s">
        <v>841</v>
      </c>
      <c r="H170" s="263" t="s">
        <v>842</v>
      </c>
      <c r="I170" s="262">
        <v>273</v>
      </c>
      <c r="J170" s="263" t="s">
        <v>383</v>
      </c>
      <c r="K170" s="187">
        <f t="shared" si="2"/>
        <v>1176</v>
      </c>
      <c r="L170" s="188">
        <v>1</v>
      </c>
    </row>
    <row r="171" spans="1:12" x14ac:dyDescent="0.25">
      <c r="A171" s="262">
        <v>756</v>
      </c>
      <c r="B171" s="268" t="s">
        <v>382</v>
      </c>
      <c r="C171" s="264"/>
      <c r="D171">
        <v>170</v>
      </c>
      <c r="E171" s="263" t="s">
        <v>843</v>
      </c>
      <c r="F171" s="263" t="s">
        <v>844</v>
      </c>
      <c r="G171" s="263" t="s">
        <v>845</v>
      </c>
      <c r="H171" s="263" t="s">
        <v>846</v>
      </c>
      <c r="I171" s="262">
        <v>153</v>
      </c>
      <c r="J171" s="263" t="s">
        <v>383</v>
      </c>
      <c r="K171" s="187">
        <f t="shared" si="2"/>
        <v>756</v>
      </c>
      <c r="L171" s="188">
        <v>2</v>
      </c>
    </row>
    <row r="172" spans="1:12" x14ac:dyDescent="0.25">
      <c r="A172" s="262">
        <v>762</v>
      </c>
      <c r="B172" s="268" t="s">
        <v>382</v>
      </c>
      <c r="C172" s="264"/>
      <c r="D172">
        <v>171</v>
      </c>
      <c r="E172" s="263" t="s">
        <v>847</v>
      </c>
      <c r="F172" s="263" t="s">
        <v>847</v>
      </c>
      <c r="G172" s="263" t="s">
        <v>845</v>
      </c>
      <c r="H172" s="263" t="s">
        <v>846</v>
      </c>
      <c r="I172" s="262">
        <v>153</v>
      </c>
      <c r="J172" s="263" t="s">
        <v>383</v>
      </c>
      <c r="K172" s="187">
        <f t="shared" si="2"/>
        <v>762</v>
      </c>
      <c r="L172" s="188">
        <v>3</v>
      </c>
    </row>
    <row r="173" spans="1:12" x14ac:dyDescent="0.25">
      <c r="A173" s="262">
        <v>764</v>
      </c>
      <c r="B173" s="268" t="s">
        <v>382</v>
      </c>
      <c r="C173" s="264"/>
      <c r="D173">
        <v>172</v>
      </c>
      <c r="E173" s="263" t="s">
        <v>848</v>
      </c>
      <c r="F173" s="263" t="s">
        <v>849</v>
      </c>
      <c r="G173" s="263" t="s">
        <v>845</v>
      </c>
      <c r="H173" s="263" t="s">
        <v>846</v>
      </c>
      <c r="I173" s="262">
        <v>153</v>
      </c>
      <c r="J173" s="263" t="s">
        <v>383</v>
      </c>
      <c r="K173" s="187">
        <f t="shared" si="2"/>
        <v>764</v>
      </c>
      <c r="L173" s="188">
        <v>4</v>
      </c>
    </row>
    <row r="174" spans="1:12" x14ac:dyDescent="0.25">
      <c r="A174" s="262">
        <v>766</v>
      </c>
      <c r="B174" s="268" t="s">
        <v>382</v>
      </c>
      <c r="C174" s="264"/>
      <c r="D174">
        <v>173</v>
      </c>
      <c r="E174" s="263" t="s">
        <v>850</v>
      </c>
      <c r="F174" s="263" t="s">
        <v>850</v>
      </c>
      <c r="G174" s="263" t="s">
        <v>845</v>
      </c>
      <c r="H174" s="263" t="s">
        <v>846</v>
      </c>
      <c r="I174" s="262">
        <v>153</v>
      </c>
      <c r="J174" s="263" t="s">
        <v>383</v>
      </c>
      <c r="K174" s="187">
        <f t="shared" si="2"/>
        <v>766</v>
      </c>
      <c r="L174" s="188">
        <v>5</v>
      </c>
    </row>
    <row r="175" spans="1:12" x14ac:dyDescent="0.25">
      <c r="A175" s="262">
        <v>498</v>
      </c>
      <c r="B175" s="268" t="s">
        <v>382</v>
      </c>
      <c r="C175" s="264"/>
      <c r="D175">
        <v>174</v>
      </c>
      <c r="E175" s="263" t="s">
        <v>851</v>
      </c>
      <c r="F175" s="263" t="s">
        <v>851</v>
      </c>
      <c r="G175" s="263" t="s">
        <v>852</v>
      </c>
      <c r="H175" s="263" t="s">
        <v>853</v>
      </c>
      <c r="I175" s="262">
        <v>72</v>
      </c>
      <c r="J175" s="263" t="s">
        <v>383</v>
      </c>
      <c r="K175" s="187">
        <f t="shared" si="2"/>
        <v>498</v>
      </c>
      <c r="L175" s="188">
        <v>6</v>
      </c>
    </row>
    <row r="176" spans="1:12" x14ac:dyDescent="0.25">
      <c r="A176" s="262">
        <v>5375</v>
      </c>
      <c r="B176" s="268" t="s">
        <v>382</v>
      </c>
      <c r="C176" s="264"/>
      <c r="D176">
        <v>175</v>
      </c>
      <c r="E176" s="263" t="s">
        <v>854</v>
      </c>
      <c r="F176" s="263" t="s">
        <v>854</v>
      </c>
      <c r="G176" s="263" t="s">
        <v>855</v>
      </c>
      <c r="H176" s="263" t="s">
        <v>856</v>
      </c>
      <c r="I176" s="262">
        <v>1145</v>
      </c>
      <c r="J176" s="263" t="s">
        <v>383</v>
      </c>
      <c r="K176" s="187">
        <f t="shared" si="2"/>
        <v>5375</v>
      </c>
      <c r="L176" s="188">
        <v>7</v>
      </c>
    </row>
    <row r="177" spans="1:12" x14ac:dyDescent="0.25">
      <c r="A177" s="262">
        <v>6300</v>
      </c>
      <c r="B177" s="268" t="s">
        <v>382</v>
      </c>
      <c r="C177" s="264"/>
      <c r="D177">
        <v>176</v>
      </c>
      <c r="E177" s="263" t="s">
        <v>857</v>
      </c>
      <c r="F177" s="263" t="s">
        <v>857</v>
      </c>
      <c r="G177" s="263" t="s">
        <v>200</v>
      </c>
      <c r="H177" s="263" t="s">
        <v>201</v>
      </c>
      <c r="I177" s="262">
        <v>4</v>
      </c>
      <c r="J177" s="263" t="s">
        <v>383</v>
      </c>
      <c r="K177" s="187">
        <f t="shared" si="2"/>
        <v>6300</v>
      </c>
      <c r="L177" s="188">
        <v>8</v>
      </c>
    </row>
    <row r="178" spans="1:12" x14ac:dyDescent="0.25">
      <c r="A178" s="262">
        <v>313</v>
      </c>
      <c r="B178" s="268" t="s">
        <v>382</v>
      </c>
      <c r="C178" s="264"/>
      <c r="D178">
        <v>177</v>
      </c>
      <c r="E178" s="263" t="s">
        <v>858</v>
      </c>
      <c r="F178" s="263" t="s">
        <v>858</v>
      </c>
      <c r="G178" s="263" t="s">
        <v>859</v>
      </c>
      <c r="H178" s="263" t="s">
        <v>860</v>
      </c>
      <c r="I178" s="262">
        <v>14</v>
      </c>
      <c r="J178" s="263" t="s">
        <v>383</v>
      </c>
      <c r="K178" s="187">
        <f t="shared" si="2"/>
        <v>313</v>
      </c>
      <c r="L178" s="188">
        <v>9</v>
      </c>
    </row>
    <row r="179" spans="1:12" x14ac:dyDescent="0.25">
      <c r="A179" s="262">
        <v>4665</v>
      </c>
      <c r="B179" s="268" t="s">
        <v>382</v>
      </c>
      <c r="C179" s="264"/>
      <c r="D179">
        <v>178</v>
      </c>
      <c r="E179" s="263" t="s">
        <v>861</v>
      </c>
      <c r="F179" s="263" t="s">
        <v>861</v>
      </c>
      <c r="G179" s="263" t="s">
        <v>859</v>
      </c>
      <c r="H179" s="263" t="s">
        <v>860</v>
      </c>
      <c r="I179" s="262">
        <v>14</v>
      </c>
      <c r="J179" s="263" t="s">
        <v>383</v>
      </c>
      <c r="K179" s="187">
        <f t="shared" si="2"/>
        <v>4665</v>
      </c>
      <c r="L179" s="188">
        <v>10</v>
      </c>
    </row>
    <row r="180" spans="1:12" x14ac:dyDescent="0.25">
      <c r="A180" s="262">
        <v>4663</v>
      </c>
      <c r="B180" s="268" t="s">
        <v>382</v>
      </c>
      <c r="C180" s="264"/>
      <c r="D180">
        <v>179</v>
      </c>
      <c r="E180" s="263" t="s">
        <v>862</v>
      </c>
      <c r="F180" s="263" t="s">
        <v>862</v>
      </c>
      <c r="G180" s="263" t="s">
        <v>859</v>
      </c>
      <c r="H180" s="263" t="s">
        <v>860</v>
      </c>
      <c r="I180" s="262">
        <v>14</v>
      </c>
      <c r="J180" s="263" t="s">
        <v>383</v>
      </c>
      <c r="K180" s="187">
        <f t="shared" si="2"/>
        <v>4663</v>
      </c>
      <c r="L180" s="188">
        <v>11</v>
      </c>
    </row>
    <row r="181" spans="1:12" x14ac:dyDescent="0.25">
      <c r="A181" s="262">
        <v>4664</v>
      </c>
      <c r="B181" s="268" t="s">
        <v>382</v>
      </c>
      <c r="C181" s="264"/>
      <c r="D181">
        <v>180</v>
      </c>
      <c r="E181" s="263" t="s">
        <v>863</v>
      </c>
      <c r="F181" s="263" t="s">
        <v>863</v>
      </c>
      <c r="G181" s="263" t="s">
        <v>859</v>
      </c>
      <c r="H181" s="263" t="s">
        <v>860</v>
      </c>
      <c r="I181" s="262">
        <v>14</v>
      </c>
      <c r="J181" s="263" t="s">
        <v>383</v>
      </c>
      <c r="K181" s="187">
        <f t="shared" si="2"/>
        <v>4664</v>
      </c>
      <c r="L181" s="188">
        <v>12</v>
      </c>
    </row>
    <row r="182" spans="1:12" x14ac:dyDescent="0.25">
      <c r="A182" s="262">
        <v>311</v>
      </c>
      <c r="B182" s="268" t="s">
        <v>382</v>
      </c>
      <c r="C182" s="264"/>
      <c r="D182">
        <v>181</v>
      </c>
      <c r="E182" s="263" t="s">
        <v>864</v>
      </c>
      <c r="F182" s="263" t="s">
        <v>864</v>
      </c>
      <c r="G182" s="263" t="s">
        <v>859</v>
      </c>
      <c r="H182" s="263" t="s">
        <v>860</v>
      </c>
      <c r="I182" s="262">
        <v>14</v>
      </c>
      <c r="J182" s="263" t="s">
        <v>383</v>
      </c>
      <c r="K182" s="187">
        <f t="shared" si="2"/>
        <v>311</v>
      </c>
      <c r="L182" s="188">
        <v>13</v>
      </c>
    </row>
    <row r="183" spans="1:12" x14ac:dyDescent="0.25">
      <c r="A183" s="262">
        <v>312</v>
      </c>
      <c r="B183" s="268" t="s">
        <v>382</v>
      </c>
      <c r="C183" s="264"/>
      <c r="D183">
        <v>182</v>
      </c>
      <c r="E183" s="263" t="s">
        <v>865</v>
      </c>
      <c r="F183" s="263" t="s">
        <v>865</v>
      </c>
      <c r="G183" s="263" t="s">
        <v>859</v>
      </c>
      <c r="H183" s="263" t="s">
        <v>860</v>
      </c>
      <c r="I183" s="262">
        <v>14</v>
      </c>
      <c r="J183" s="263" t="s">
        <v>383</v>
      </c>
      <c r="K183" s="187">
        <f t="shared" si="2"/>
        <v>312</v>
      </c>
      <c r="L183" s="188">
        <v>14</v>
      </c>
    </row>
    <row r="184" spans="1:12" x14ac:dyDescent="0.25">
      <c r="A184" s="262">
        <v>5209</v>
      </c>
      <c r="B184" s="268" t="s">
        <v>382</v>
      </c>
      <c r="C184" s="264"/>
      <c r="D184">
        <v>183</v>
      </c>
      <c r="E184" s="263" t="s">
        <v>866</v>
      </c>
      <c r="F184" s="263" t="s">
        <v>866</v>
      </c>
      <c r="G184" s="263" t="s">
        <v>709</v>
      </c>
      <c r="H184" s="263" t="s">
        <v>20</v>
      </c>
      <c r="I184" s="262">
        <v>2</v>
      </c>
      <c r="J184" s="263" t="s">
        <v>383</v>
      </c>
      <c r="K184" s="187">
        <f t="shared" si="2"/>
        <v>5209</v>
      </c>
      <c r="L184" s="188">
        <v>15</v>
      </c>
    </row>
    <row r="185" spans="1:12" x14ac:dyDescent="0.25">
      <c r="A185" s="262">
        <v>6449</v>
      </c>
      <c r="B185" s="268" t="s">
        <v>382</v>
      </c>
      <c r="C185" s="264"/>
      <c r="D185">
        <v>184</v>
      </c>
      <c r="E185" s="263" t="s">
        <v>867</v>
      </c>
      <c r="F185" s="263" t="s">
        <v>867</v>
      </c>
      <c r="G185" s="263" t="s">
        <v>505</v>
      </c>
      <c r="H185" s="263" t="s">
        <v>506</v>
      </c>
      <c r="I185" s="262">
        <v>399</v>
      </c>
      <c r="J185" s="263" t="s">
        <v>383</v>
      </c>
      <c r="K185" s="187">
        <f t="shared" si="2"/>
        <v>6449</v>
      </c>
      <c r="L185" s="188">
        <v>16</v>
      </c>
    </row>
    <row r="186" spans="1:12" x14ac:dyDescent="0.25">
      <c r="A186" s="262">
        <v>6441</v>
      </c>
      <c r="B186" s="268" t="s">
        <v>382</v>
      </c>
      <c r="C186" s="264"/>
      <c r="D186">
        <v>185</v>
      </c>
      <c r="E186" s="263" t="s">
        <v>868</v>
      </c>
      <c r="F186" s="263" t="s">
        <v>868</v>
      </c>
      <c r="G186" s="263" t="s">
        <v>505</v>
      </c>
      <c r="H186" s="263" t="s">
        <v>506</v>
      </c>
      <c r="I186" s="262">
        <v>399</v>
      </c>
      <c r="J186" s="263" t="s">
        <v>383</v>
      </c>
      <c r="K186" s="187">
        <f t="shared" si="2"/>
        <v>6441</v>
      </c>
      <c r="L186" s="188">
        <v>17</v>
      </c>
    </row>
    <row r="187" spans="1:12" x14ac:dyDescent="0.25">
      <c r="A187" s="262">
        <v>6466</v>
      </c>
      <c r="B187" s="268" t="s">
        <v>382</v>
      </c>
      <c r="C187" s="264"/>
      <c r="D187">
        <v>186</v>
      </c>
      <c r="E187" s="263" t="s">
        <v>869</v>
      </c>
      <c r="F187" s="263" t="s">
        <v>869</v>
      </c>
      <c r="G187" s="263" t="s">
        <v>870</v>
      </c>
      <c r="H187" s="263" t="s">
        <v>871</v>
      </c>
      <c r="I187" s="262">
        <v>2227</v>
      </c>
      <c r="J187" s="263" t="s">
        <v>383</v>
      </c>
      <c r="K187" s="187">
        <f t="shared" si="2"/>
        <v>6466</v>
      </c>
      <c r="L187" s="188">
        <v>18</v>
      </c>
    </row>
    <row r="188" spans="1:12" x14ac:dyDescent="0.25">
      <c r="A188" s="262">
        <v>6467</v>
      </c>
      <c r="B188" s="268" t="s">
        <v>382</v>
      </c>
      <c r="C188" s="264"/>
      <c r="D188">
        <v>187</v>
      </c>
      <c r="E188" s="263" t="s">
        <v>872</v>
      </c>
      <c r="F188" s="263" t="s">
        <v>872</v>
      </c>
      <c r="G188" s="263" t="s">
        <v>870</v>
      </c>
      <c r="H188" s="263" t="s">
        <v>871</v>
      </c>
      <c r="I188" s="262">
        <v>2227</v>
      </c>
      <c r="J188" s="263" t="s">
        <v>383</v>
      </c>
      <c r="K188" s="187">
        <f t="shared" si="2"/>
        <v>6467</v>
      </c>
      <c r="L188" s="188">
        <v>19</v>
      </c>
    </row>
    <row r="189" spans="1:12" x14ac:dyDescent="0.25">
      <c r="A189" s="262">
        <v>1981</v>
      </c>
      <c r="B189" s="268" t="s">
        <v>382</v>
      </c>
      <c r="C189" s="264"/>
      <c r="D189">
        <v>188</v>
      </c>
      <c r="E189" s="263" t="s">
        <v>873</v>
      </c>
      <c r="F189" s="263" t="s">
        <v>873</v>
      </c>
      <c r="G189" s="263" t="s">
        <v>505</v>
      </c>
      <c r="H189" s="263" t="s">
        <v>506</v>
      </c>
      <c r="I189" s="262">
        <v>399</v>
      </c>
      <c r="J189" s="263" t="s">
        <v>383</v>
      </c>
      <c r="K189" s="187">
        <f t="shared" si="2"/>
        <v>1981</v>
      </c>
      <c r="L189" s="188">
        <v>20</v>
      </c>
    </row>
    <row r="190" spans="1:12" x14ac:dyDescent="0.25">
      <c r="A190" s="262">
        <v>6129</v>
      </c>
      <c r="B190" s="268" t="s">
        <v>382</v>
      </c>
      <c r="C190" s="264"/>
      <c r="D190">
        <v>189</v>
      </c>
      <c r="E190" s="263" t="s">
        <v>874</v>
      </c>
      <c r="F190" s="263" t="s">
        <v>874</v>
      </c>
      <c r="G190" s="263" t="s">
        <v>859</v>
      </c>
      <c r="H190" s="263" t="s">
        <v>860</v>
      </c>
      <c r="I190" s="262">
        <v>14</v>
      </c>
      <c r="J190" s="263" t="s">
        <v>383</v>
      </c>
      <c r="K190" s="187">
        <f t="shared" si="2"/>
        <v>6129</v>
      </c>
      <c r="L190" s="188">
        <v>21</v>
      </c>
    </row>
    <row r="191" spans="1:12" x14ac:dyDescent="0.25">
      <c r="A191" s="262">
        <v>6765</v>
      </c>
      <c r="B191" s="268" t="s">
        <v>382</v>
      </c>
      <c r="C191" s="264"/>
      <c r="D191">
        <v>190</v>
      </c>
      <c r="E191" s="263" t="s">
        <v>875</v>
      </c>
      <c r="F191" s="263" t="s">
        <v>875</v>
      </c>
      <c r="G191" s="263" t="s">
        <v>700</v>
      </c>
      <c r="H191" s="263" t="s">
        <v>701</v>
      </c>
      <c r="I191" s="262">
        <v>357</v>
      </c>
      <c r="J191" s="263" t="s">
        <v>383</v>
      </c>
      <c r="K191" s="187">
        <f t="shared" si="2"/>
        <v>6765</v>
      </c>
      <c r="L191" s="188">
        <v>22</v>
      </c>
    </row>
    <row r="192" spans="1:12" x14ac:dyDescent="0.25">
      <c r="A192" s="262">
        <v>980</v>
      </c>
      <c r="B192" s="268" t="s">
        <v>382</v>
      </c>
      <c r="C192" s="264"/>
      <c r="D192">
        <v>191</v>
      </c>
      <c r="E192" s="263" t="s">
        <v>876</v>
      </c>
      <c r="F192" s="263" t="s">
        <v>877</v>
      </c>
      <c r="G192" s="263" t="s">
        <v>878</v>
      </c>
      <c r="H192" s="263" t="s">
        <v>879</v>
      </c>
      <c r="I192" s="262">
        <v>210</v>
      </c>
      <c r="J192" s="263" t="s">
        <v>383</v>
      </c>
      <c r="K192" s="187">
        <f t="shared" si="2"/>
        <v>980</v>
      </c>
      <c r="L192" s="188">
        <v>23</v>
      </c>
    </row>
    <row r="193" spans="1:12" x14ac:dyDescent="0.25">
      <c r="A193" s="262">
        <v>2233</v>
      </c>
      <c r="B193" s="268" t="s">
        <v>382</v>
      </c>
      <c r="C193" s="264"/>
      <c r="D193">
        <v>192</v>
      </c>
      <c r="E193" s="263" t="s">
        <v>880</v>
      </c>
      <c r="F193" s="263" t="s">
        <v>880</v>
      </c>
      <c r="G193" s="263" t="s">
        <v>881</v>
      </c>
      <c r="H193" s="263" t="s">
        <v>882</v>
      </c>
      <c r="I193" s="262">
        <v>450</v>
      </c>
      <c r="J193" s="263" t="s">
        <v>383</v>
      </c>
      <c r="K193" s="187">
        <f t="shared" si="2"/>
        <v>2233</v>
      </c>
      <c r="L193" s="188">
        <v>24</v>
      </c>
    </row>
    <row r="194" spans="1:12" x14ac:dyDescent="0.25">
      <c r="A194" s="262">
        <v>2234</v>
      </c>
      <c r="B194" s="268" t="s">
        <v>382</v>
      </c>
      <c r="C194" s="264"/>
      <c r="D194">
        <v>193</v>
      </c>
      <c r="E194" s="263" t="s">
        <v>883</v>
      </c>
      <c r="F194" s="263" t="s">
        <v>883</v>
      </c>
      <c r="G194" s="263" t="s">
        <v>881</v>
      </c>
      <c r="H194" s="263" t="s">
        <v>882</v>
      </c>
      <c r="I194" s="262">
        <v>450</v>
      </c>
      <c r="J194" s="263" t="s">
        <v>383</v>
      </c>
      <c r="K194" s="187">
        <f t="shared" si="2"/>
        <v>2234</v>
      </c>
      <c r="L194" s="188">
        <v>1</v>
      </c>
    </row>
    <row r="195" spans="1:12" x14ac:dyDescent="0.25">
      <c r="A195" s="262">
        <v>3723</v>
      </c>
      <c r="B195" s="268" t="s">
        <v>382</v>
      </c>
      <c r="C195" s="264"/>
      <c r="D195">
        <v>194</v>
      </c>
      <c r="E195" s="263" t="s">
        <v>884</v>
      </c>
      <c r="F195" s="263" t="s">
        <v>884</v>
      </c>
      <c r="G195" s="263" t="s">
        <v>885</v>
      </c>
      <c r="H195" s="263" t="s">
        <v>886</v>
      </c>
      <c r="I195" s="262">
        <v>864</v>
      </c>
      <c r="J195" s="263" t="s">
        <v>383</v>
      </c>
      <c r="K195" s="187">
        <f t="shared" ref="K195:K258" si="3">A195</f>
        <v>3723</v>
      </c>
      <c r="L195" s="188">
        <v>2</v>
      </c>
    </row>
    <row r="196" spans="1:12" x14ac:dyDescent="0.25">
      <c r="A196" s="262">
        <v>4280</v>
      </c>
      <c r="B196" s="268" t="s">
        <v>382</v>
      </c>
      <c r="C196" s="264"/>
      <c r="D196">
        <v>195</v>
      </c>
      <c r="E196" s="263" t="s">
        <v>887</v>
      </c>
      <c r="F196" s="263" t="s">
        <v>888</v>
      </c>
      <c r="G196" s="263" t="s">
        <v>889</v>
      </c>
      <c r="H196" s="263" t="s">
        <v>890</v>
      </c>
      <c r="I196" s="262">
        <v>985</v>
      </c>
      <c r="J196" s="263" t="s">
        <v>383</v>
      </c>
      <c r="K196" s="187">
        <f t="shared" si="3"/>
        <v>4280</v>
      </c>
      <c r="L196" s="188">
        <v>3</v>
      </c>
    </row>
    <row r="197" spans="1:12" x14ac:dyDescent="0.25">
      <c r="A197" s="262">
        <v>1064</v>
      </c>
      <c r="B197" s="268" t="s">
        <v>382</v>
      </c>
      <c r="C197" s="264"/>
      <c r="D197">
        <v>196</v>
      </c>
      <c r="E197" s="263" t="s">
        <v>891</v>
      </c>
      <c r="F197" s="263" t="s">
        <v>891</v>
      </c>
      <c r="G197" s="263" t="s">
        <v>892</v>
      </c>
      <c r="H197" s="263" t="s">
        <v>893</v>
      </c>
      <c r="I197" s="262">
        <v>232</v>
      </c>
      <c r="J197" s="263" t="s">
        <v>383</v>
      </c>
      <c r="K197" s="187">
        <f t="shared" si="3"/>
        <v>1064</v>
      </c>
      <c r="L197" s="188">
        <v>4</v>
      </c>
    </row>
    <row r="198" spans="1:12" x14ac:dyDescent="0.25">
      <c r="A198" s="262">
        <v>1065</v>
      </c>
      <c r="B198" s="268" t="s">
        <v>382</v>
      </c>
      <c r="C198" s="264"/>
      <c r="D198">
        <v>197</v>
      </c>
      <c r="E198" s="263" t="s">
        <v>894</v>
      </c>
      <c r="F198" s="263" t="s">
        <v>895</v>
      </c>
      <c r="G198" s="263" t="s">
        <v>892</v>
      </c>
      <c r="H198" s="263" t="s">
        <v>893</v>
      </c>
      <c r="I198" s="262">
        <v>232</v>
      </c>
      <c r="J198" s="263" t="s">
        <v>383</v>
      </c>
      <c r="K198" s="187">
        <f t="shared" si="3"/>
        <v>1065</v>
      </c>
      <c r="L198" s="188">
        <v>5</v>
      </c>
    </row>
    <row r="199" spans="1:12" x14ac:dyDescent="0.25">
      <c r="A199" s="262">
        <v>612</v>
      </c>
      <c r="B199" s="268" t="s">
        <v>382</v>
      </c>
      <c r="C199" s="264"/>
      <c r="D199">
        <v>198</v>
      </c>
      <c r="E199" s="263" t="s">
        <v>896</v>
      </c>
      <c r="F199" s="263" t="s">
        <v>896</v>
      </c>
      <c r="G199" s="263" t="s">
        <v>897</v>
      </c>
      <c r="H199" s="263" t="s">
        <v>898</v>
      </c>
      <c r="I199" s="262">
        <v>115</v>
      </c>
      <c r="J199" s="263" t="s">
        <v>383</v>
      </c>
      <c r="K199" s="187">
        <f t="shared" si="3"/>
        <v>612</v>
      </c>
      <c r="L199" s="188">
        <v>6</v>
      </c>
    </row>
    <row r="200" spans="1:12" x14ac:dyDescent="0.25">
      <c r="A200" s="262">
        <v>613</v>
      </c>
      <c r="B200" s="268" t="s">
        <v>382</v>
      </c>
      <c r="C200" s="264"/>
      <c r="D200">
        <v>199</v>
      </c>
      <c r="E200" s="263" t="s">
        <v>899</v>
      </c>
      <c r="F200" s="263" t="s">
        <v>900</v>
      </c>
      <c r="G200" s="263" t="s">
        <v>897</v>
      </c>
      <c r="H200" s="263" t="s">
        <v>898</v>
      </c>
      <c r="I200" s="262">
        <v>115</v>
      </c>
      <c r="J200" s="263" t="s">
        <v>383</v>
      </c>
      <c r="K200" s="187">
        <f t="shared" si="3"/>
        <v>613</v>
      </c>
      <c r="L200" s="188">
        <v>7</v>
      </c>
    </row>
    <row r="201" spans="1:12" x14ac:dyDescent="0.25">
      <c r="A201" s="262">
        <v>6526</v>
      </c>
      <c r="B201" s="268" t="s">
        <v>382</v>
      </c>
      <c r="C201" s="264"/>
      <c r="D201">
        <v>200</v>
      </c>
      <c r="E201" s="263" t="s">
        <v>901</v>
      </c>
      <c r="F201" s="263" t="s">
        <v>901</v>
      </c>
      <c r="G201" s="263" t="s">
        <v>902</v>
      </c>
      <c r="H201" s="263" t="s">
        <v>903</v>
      </c>
      <c r="I201" s="262">
        <v>2230</v>
      </c>
      <c r="J201" s="263" t="s">
        <v>383</v>
      </c>
      <c r="K201" s="187">
        <f t="shared" si="3"/>
        <v>6526</v>
      </c>
      <c r="L201" s="188">
        <v>8</v>
      </c>
    </row>
    <row r="202" spans="1:12" x14ac:dyDescent="0.25">
      <c r="A202" s="262">
        <v>6781</v>
      </c>
      <c r="B202" s="268" t="s">
        <v>382</v>
      </c>
      <c r="C202" s="264"/>
      <c r="D202">
        <v>201</v>
      </c>
      <c r="E202" s="263" t="s">
        <v>904</v>
      </c>
      <c r="F202" s="263" t="s">
        <v>904</v>
      </c>
      <c r="G202" s="263" t="s">
        <v>905</v>
      </c>
      <c r="H202" s="263" t="s">
        <v>906</v>
      </c>
      <c r="I202" s="262">
        <v>967</v>
      </c>
      <c r="J202" s="263" t="s">
        <v>383</v>
      </c>
      <c r="K202" s="187">
        <f t="shared" si="3"/>
        <v>6781</v>
      </c>
      <c r="L202" s="188">
        <v>9</v>
      </c>
    </row>
    <row r="203" spans="1:12" x14ac:dyDescent="0.25">
      <c r="A203" s="262">
        <v>4561</v>
      </c>
      <c r="B203" s="268" t="s">
        <v>382</v>
      </c>
      <c r="C203" s="264"/>
      <c r="D203">
        <v>202</v>
      </c>
      <c r="E203" s="263" t="s">
        <v>907</v>
      </c>
      <c r="F203" s="263" t="s">
        <v>907</v>
      </c>
      <c r="G203" s="263" t="s">
        <v>625</v>
      </c>
      <c r="H203" s="263" t="s">
        <v>626</v>
      </c>
      <c r="I203" s="262">
        <v>18</v>
      </c>
      <c r="J203" s="263" t="s">
        <v>383</v>
      </c>
      <c r="K203" s="187">
        <f t="shared" si="3"/>
        <v>4561</v>
      </c>
      <c r="L203" s="188">
        <v>10</v>
      </c>
    </row>
    <row r="204" spans="1:12" x14ac:dyDescent="0.25">
      <c r="A204" s="262">
        <v>3022</v>
      </c>
      <c r="B204" s="268" t="s">
        <v>382</v>
      </c>
      <c r="C204" s="264"/>
      <c r="D204">
        <v>203</v>
      </c>
      <c r="E204" s="263" t="s">
        <v>908</v>
      </c>
      <c r="F204" s="263" t="s">
        <v>908</v>
      </c>
      <c r="G204" s="263" t="s">
        <v>909</v>
      </c>
      <c r="H204" s="263" t="s">
        <v>910</v>
      </c>
      <c r="I204" s="262">
        <v>642</v>
      </c>
      <c r="J204" s="263" t="s">
        <v>383</v>
      </c>
      <c r="K204" s="187">
        <f t="shared" si="3"/>
        <v>3022</v>
      </c>
      <c r="L204" s="188">
        <v>11</v>
      </c>
    </row>
    <row r="205" spans="1:12" x14ac:dyDescent="0.25">
      <c r="A205" s="262">
        <v>4439</v>
      </c>
      <c r="B205" s="268" t="s">
        <v>382</v>
      </c>
      <c r="C205" s="264"/>
      <c r="D205">
        <v>204</v>
      </c>
      <c r="E205" s="263" t="s">
        <v>911</v>
      </c>
      <c r="F205" s="263" t="s">
        <v>911</v>
      </c>
      <c r="G205" s="263" t="s">
        <v>912</v>
      </c>
      <c r="H205" s="263" t="s">
        <v>913</v>
      </c>
      <c r="I205" s="262">
        <v>1019</v>
      </c>
      <c r="J205" s="263" t="s">
        <v>383</v>
      </c>
      <c r="K205" s="187">
        <f t="shared" si="3"/>
        <v>4439</v>
      </c>
      <c r="L205" s="188">
        <v>12</v>
      </c>
    </row>
    <row r="206" spans="1:12" x14ac:dyDescent="0.25">
      <c r="A206" s="262">
        <v>230</v>
      </c>
      <c r="B206" s="268" t="s">
        <v>382</v>
      </c>
      <c r="C206" s="264"/>
      <c r="D206">
        <v>205</v>
      </c>
      <c r="E206" s="263" t="s">
        <v>914</v>
      </c>
      <c r="F206" s="263" t="s">
        <v>914</v>
      </c>
      <c r="G206" s="263" t="s">
        <v>915</v>
      </c>
      <c r="H206" s="263" t="s">
        <v>916</v>
      </c>
      <c r="I206" s="262">
        <v>383</v>
      </c>
      <c r="J206" s="263" t="s">
        <v>383</v>
      </c>
      <c r="K206" s="187">
        <f t="shared" si="3"/>
        <v>230</v>
      </c>
      <c r="L206" s="188">
        <v>13</v>
      </c>
    </row>
    <row r="207" spans="1:12" x14ac:dyDescent="0.25">
      <c r="A207" s="262">
        <v>6425</v>
      </c>
      <c r="B207" s="268" t="s">
        <v>382</v>
      </c>
      <c r="C207" s="264"/>
      <c r="D207">
        <v>206</v>
      </c>
      <c r="E207" s="263" t="s">
        <v>917</v>
      </c>
      <c r="F207" s="263" t="s">
        <v>917</v>
      </c>
      <c r="G207" s="263" t="s">
        <v>575</v>
      </c>
      <c r="H207" s="263" t="s">
        <v>576</v>
      </c>
      <c r="I207" s="262">
        <v>975</v>
      </c>
      <c r="J207" s="263" t="s">
        <v>383</v>
      </c>
      <c r="K207" s="187">
        <f t="shared" si="3"/>
        <v>6425</v>
      </c>
      <c r="L207" s="188">
        <v>14</v>
      </c>
    </row>
    <row r="208" spans="1:12" x14ac:dyDescent="0.25">
      <c r="A208" s="262">
        <v>6424</v>
      </c>
      <c r="B208" s="268" t="s">
        <v>382</v>
      </c>
      <c r="C208" s="264"/>
      <c r="D208">
        <v>207</v>
      </c>
      <c r="E208" s="263" t="s">
        <v>918</v>
      </c>
      <c r="F208" s="263" t="s">
        <v>918</v>
      </c>
      <c r="G208" s="263" t="s">
        <v>575</v>
      </c>
      <c r="H208" s="263" t="s">
        <v>576</v>
      </c>
      <c r="I208" s="262">
        <v>975</v>
      </c>
      <c r="J208" s="263" t="s">
        <v>383</v>
      </c>
      <c r="K208" s="187">
        <f t="shared" si="3"/>
        <v>6424</v>
      </c>
      <c r="L208" s="188">
        <v>15</v>
      </c>
    </row>
    <row r="209" spans="1:12" x14ac:dyDescent="0.25">
      <c r="A209" s="262">
        <v>4243</v>
      </c>
      <c r="B209" s="268" t="s">
        <v>382</v>
      </c>
      <c r="C209" s="264"/>
      <c r="D209">
        <v>208</v>
      </c>
      <c r="E209" s="263" t="s">
        <v>919</v>
      </c>
      <c r="F209" s="263" t="s">
        <v>919</v>
      </c>
      <c r="G209" s="263" t="s">
        <v>575</v>
      </c>
      <c r="H209" s="263" t="s">
        <v>576</v>
      </c>
      <c r="I209" s="262">
        <v>975</v>
      </c>
      <c r="J209" s="263" t="s">
        <v>383</v>
      </c>
      <c r="K209" s="187">
        <f t="shared" si="3"/>
        <v>4243</v>
      </c>
      <c r="L209" s="188">
        <v>16</v>
      </c>
    </row>
    <row r="210" spans="1:12" x14ac:dyDescent="0.25">
      <c r="A210" s="262">
        <v>4119</v>
      </c>
      <c r="B210" s="268" t="s">
        <v>382</v>
      </c>
      <c r="C210" s="264"/>
      <c r="D210">
        <v>209</v>
      </c>
      <c r="E210" s="263" t="s">
        <v>920</v>
      </c>
      <c r="F210" s="263" t="s">
        <v>920</v>
      </c>
      <c r="G210" s="263" t="s">
        <v>709</v>
      </c>
      <c r="H210" s="263" t="s">
        <v>20</v>
      </c>
      <c r="I210" s="262">
        <v>2</v>
      </c>
      <c r="J210" s="263" t="s">
        <v>383</v>
      </c>
      <c r="K210" s="187">
        <f t="shared" si="3"/>
        <v>4119</v>
      </c>
      <c r="L210" s="188">
        <v>17</v>
      </c>
    </row>
    <row r="211" spans="1:12" x14ac:dyDescent="0.25">
      <c r="A211" s="262">
        <v>4440</v>
      </c>
      <c r="B211" s="268" t="s">
        <v>382</v>
      </c>
      <c r="C211" s="264"/>
      <c r="D211">
        <v>210</v>
      </c>
      <c r="E211" s="263" t="s">
        <v>921</v>
      </c>
      <c r="F211" s="263" t="s">
        <v>921</v>
      </c>
      <c r="G211" s="263" t="s">
        <v>922</v>
      </c>
      <c r="H211" s="263" t="s">
        <v>923</v>
      </c>
      <c r="I211" s="262">
        <v>1022</v>
      </c>
      <c r="J211" s="263" t="s">
        <v>383</v>
      </c>
      <c r="K211" s="187">
        <f t="shared" si="3"/>
        <v>4440</v>
      </c>
      <c r="L211" s="188">
        <v>18</v>
      </c>
    </row>
    <row r="212" spans="1:12" x14ac:dyDescent="0.25">
      <c r="A212" s="262">
        <v>4441</v>
      </c>
      <c r="B212" s="268" t="s">
        <v>382</v>
      </c>
      <c r="C212" s="264"/>
      <c r="D212">
        <v>211</v>
      </c>
      <c r="E212" s="263" t="s">
        <v>924</v>
      </c>
      <c r="F212" s="263" t="s">
        <v>924</v>
      </c>
      <c r="G212" s="263" t="s">
        <v>925</v>
      </c>
      <c r="H212" s="263" t="s">
        <v>926</v>
      </c>
      <c r="I212" s="262">
        <v>1023</v>
      </c>
      <c r="J212" s="263" t="s">
        <v>383</v>
      </c>
      <c r="K212" s="187">
        <f t="shared" si="3"/>
        <v>4441</v>
      </c>
      <c r="L212" s="188">
        <v>19</v>
      </c>
    </row>
    <row r="213" spans="1:12" x14ac:dyDescent="0.25">
      <c r="A213" s="262">
        <v>6381</v>
      </c>
      <c r="B213" s="268" t="s">
        <v>382</v>
      </c>
      <c r="C213" s="264"/>
      <c r="D213">
        <v>212</v>
      </c>
      <c r="E213" s="263" t="s">
        <v>927</v>
      </c>
      <c r="F213" s="263" t="s">
        <v>927</v>
      </c>
      <c r="G213" s="263" t="s">
        <v>703</v>
      </c>
      <c r="H213" s="263" t="s">
        <v>704</v>
      </c>
      <c r="I213" s="262">
        <v>2218</v>
      </c>
      <c r="J213" s="263" t="s">
        <v>383</v>
      </c>
      <c r="K213" s="187">
        <f t="shared" si="3"/>
        <v>6381</v>
      </c>
      <c r="L213" s="188">
        <v>20</v>
      </c>
    </row>
    <row r="214" spans="1:12" x14ac:dyDescent="0.25">
      <c r="A214" s="262">
        <v>6890</v>
      </c>
      <c r="B214" s="268" t="s">
        <v>382</v>
      </c>
      <c r="C214" s="264"/>
      <c r="D214">
        <v>213</v>
      </c>
      <c r="E214" s="263" t="s">
        <v>928</v>
      </c>
      <c r="F214" s="263" t="s">
        <v>928</v>
      </c>
      <c r="G214" s="263" t="s">
        <v>700</v>
      </c>
      <c r="H214" s="263" t="s">
        <v>701</v>
      </c>
      <c r="I214" s="262">
        <v>357</v>
      </c>
      <c r="J214" s="263" t="s">
        <v>383</v>
      </c>
      <c r="K214" s="187">
        <f t="shared" si="3"/>
        <v>6890</v>
      </c>
      <c r="L214" s="188">
        <v>21</v>
      </c>
    </row>
    <row r="215" spans="1:12" x14ac:dyDescent="0.25">
      <c r="A215" s="262">
        <v>4352</v>
      </c>
      <c r="B215" s="268" t="s">
        <v>382</v>
      </c>
      <c r="C215" s="264"/>
      <c r="D215">
        <v>214</v>
      </c>
      <c r="E215" s="263" t="s">
        <v>929</v>
      </c>
      <c r="F215" s="263" t="s">
        <v>929</v>
      </c>
      <c r="G215" s="263" t="s">
        <v>930</v>
      </c>
      <c r="H215" s="263" t="s">
        <v>931</v>
      </c>
      <c r="I215" s="262">
        <v>1004</v>
      </c>
      <c r="J215" s="263" t="s">
        <v>383</v>
      </c>
      <c r="K215" s="187">
        <f t="shared" si="3"/>
        <v>4352</v>
      </c>
      <c r="L215" s="188">
        <v>22</v>
      </c>
    </row>
    <row r="216" spans="1:12" x14ac:dyDescent="0.25">
      <c r="A216" s="262">
        <v>6772</v>
      </c>
      <c r="B216" s="268" t="s">
        <v>382</v>
      </c>
      <c r="C216" s="264"/>
      <c r="D216">
        <v>215</v>
      </c>
      <c r="E216" s="263" t="s">
        <v>932</v>
      </c>
      <c r="F216" s="263" t="s">
        <v>933</v>
      </c>
      <c r="G216" s="263" t="s">
        <v>934</v>
      </c>
      <c r="H216" s="263" t="s">
        <v>935</v>
      </c>
      <c r="I216" s="262">
        <v>894</v>
      </c>
      <c r="J216" s="263" t="s">
        <v>383</v>
      </c>
      <c r="K216" s="187">
        <f t="shared" si="3"/>
        <v>6772</v>
      </c>
      <c r="L216" s="188">
        <v>23</v>
      </c>
    </row>
    <row r="217" spans="1:12" x14ac:dyDescent="0.25">
      <c r="A217" s="262">
        <v>4005</v>
      </c>
      <c r="B217" s="268" t="s">
        <v>382</v>
      </c>
      <c r="C217" s="264"/>
      <c r="D217">
        <v>216</v>
      </c>
      <c r="E217" s="263" t="s">
        <v>46</v>
      </c>
      <c r="F217" s="263" t="s">
        <v>46</v>
      </c>
      <c r="G217" s="263" t="s">
        <v>204</v>
      </c>
      <c r="H217" s="263" t="s">
        <v>47</v>
      </c>
      <c r="I217" s="262">
        <v>571</v>
      </c>
      <c r="J217" s="263" t="s">
        <v>383</v>
      </c>
      <c r="K217" s="187">
        <f t="shared" si="3"/>
        <v>4005</v>
      </c>
      <c r="L217" s="188">
        <v>24</v>
      </c>
    </row>
    <row r="218" spans="1:12" x14ac:dyDescent="0.25">
      <c r="A218" s="262">
        <v>137</v>
      </c>
      <c r="B218" s="268" t="s">
        <v>382</v>
      </c>
      <c r="C218" s="264"/>
      <c r="D218">
        <v>217</v>
      </c>
      <c r="E218" s="263" t="s">
        <v>936</v>
      </c>
      <c r="F218" s="263" t="s">
        <v>936</v>
      </c>
      <c r="G218" s="263" t="s">
        <v>937</v>
      </c>
      <c r="H218" s="263" t="s">
        <v>9</v>
      </c>
      <c r="I218" s="262">
        <v>34</v>
      </c>
      <c r="J218" s="263" t="s">
        <v>383</v>
      </c>
      <c r="K218" s="187">
        <f t="shared" si="3"/>
        <v>137</v>
      </c>
      <c r="L218" s="188">
        <v>1</v>
      </c>
    </row>
    <row r="219" spans="1:12" x14ac:dyDescent="0.25">
      <c r="A219" s="262">
        <v>1044</v>
      </c>
      <c r="B219" s="268" t="s">
        <v>382</v>
      </c>
      <c r="C219" s="264"/>
      <c r="D219">
        <v>218</v>
      </c>
      <c r="E219" s="263" t="s">
        <v>938</v>
      </c>
      <c r="F219" s="263" t="s">
        <v>938</v>
      </c>
      <c r="G219" s="263" t="s">
        <v>939</v>
      </c>
      <c r="H219" s="263" t="s">
        <v>940</v>
      </c>
      <c r="I219" s="262">
        <v>224</v>
      </c>
      <c r="J219" s="263" t="s">
        <v>383</v>
      </c>
      <c r="K219" s="187">
        <f t="shared" si="3"/>
        <v>1044</v>
      </c>
      <c r="L219" s="188">
        <v>2</v>
      </c>
    </row>
    <row r="220" spans="1:12" x14ac:dyDescent="0.25">
      <c r="A220" s="262">
        <v>5415</v>
      </c>
      <c r="B220" s="268" t="s">
        <v>382</v>
      </c>
      <c r="C220" s="264"/>
      <c r="D220">
        <v>219</v>
      </c>
      <c r="E220" s="263" t="s">
        <v>941</v>
      </c>
      <c r="F220" s="263" t="s">
        <v>941</v>
      </c>
      <c r="G220" s="263" t="s">
        <v>942</v>
      </c>
      <c r="H220" s="263" t="s">
        <v>943</v>
      </c>
      <c r="I220" s="262">
        <v>1150</v>
      </c>
      <c r="J220" s="263" t="s">
        <v>383</v>
      </c>
      <c r="K220" s="187">
        <f t="shared" si="3"/>
        <v>5415</v>
      </c>
      <c r="L220" s="188">
        <v>3</v>
      </c>
    </row>
    <row r="221" spans="1:12" x14ac:dyDescent="0.25">
      <c r="A221" s="262">
        <v>2381</v>
      </c>
      <c r="B221" s="268" t="s">
        <v>382</v>
      </c>
      <c r="C221" s="264"/>
      <c r="D221">
        <v>220</v>
      </c>
      <c r="E221" s="263" t="s">
        <v>944</v>
      </c>
      <c r="F221" s="263" t="s">
        <v>944</v>
      </c>
      <c r="G221" s="263" t="s">
        <v>945</v>
      </c>
      <c r="H221" s="263" t="s">
        <v>946</v>
      </c>
      <c r="I221" s="262">
        <v>482</v>
      </c>
      <c r="J221" s="263" t="s">
        <v>383</v>
      </c>
      <c r="K221" s="187">
        <f t="shared" si="3"/>
        <v>2381</v>
      </c>
      <c r="L221" s="188">
        <v>4</v>
      </c>
    </row>
    <row r="222" spans="1:12" x14ac:dyDescent="0.25">
      <c r="A222" s="262">
        <v>4066</v>
      </c>
      <c r="B222" s="268" t="s">
        <v>382</v>
      </c>
      <c r="C222" s="264"/>
      <c r="D222">
        <v>221</v>
      </c>
      <c r="E222" s="263" t="s">
        <v>947</v>
      </c>
      <c r="F222" s="263" t="s">
        <v>947</v>
      </c>
      <c r="G222" s="263" t="s">
        <v>625</v>
      </c>
      <c r="H222" s="263" t="s">
        <v>626</v>
      </c>
      <c r="I222" s="262">
        <v>18</v>
      </c>
      <c r="J222" s="263" t="s">
        <v>383</v>
      </c>
      <c r="K222" s="187">
        <f t="shared" si="3"/>
        <v>4066</v>
      </c>
      <c r="L222" s="188">
        <v>5</v>
      </c>
    </row>
    <row r="223" spans="1:12" x14ac:dyDescent="0.25">
      <c r="A223" s="262">
        <v>4342</v>
      </c>
      <c r="B223" s="268" t="s">
        <v>382</v>
      </c>
      <c r="C223" s="264"/>
      <c r="D223">
        <v>222</v>
      </c>
      <c r="E223" s="263" t="s">
        <v>948</v>
      </c>
      <c r="F223" s="263" t="s">
        <v>948</v>
      </c>
      <c r="G223" s="263" t="s">
        <v>949</v>
      </c>
      <c r="H223" s="263" t="s">
        <v>950</v>
      </c>
      <c r="I223" s="262">
        <v>411</v>
      </c>
      <c r="J223" s="263" t="s">
        <v>383</v>
      </c>
      <c r="K223" s="187">
        <f t="shared" si="3"/>
        <v>4342</v>
      </c>
      <c r="L223" s="188">
        <v>6</v>
      </c>
    </row>
    <row r="224" spans="1:12" x14ac:dyDescent="0.25">
      <c r="A224" s="262">
        <v>5214</v>
      </c>
      <c r="B224" s="268" t="s">
        <v>382</v>
      </c>
      <c r="C224" s="264"/>
      <c r="D224">
        <v>223</v>
      </c>
      <c r="E224" s="263" t="s">
        <v>951</v>
      </c>
      <c r="F224" s="263" t="s">
        <v>951</v>
      </c>
      <c r="G224" s="263" t="s">
        <v>952</v>
      </c>
      <c r="H224" s="263" t="s">
        <v>953</v>
      </c>
      <c r="I224" s="262">
        <v>1115</v>
      </c>
      <c r="J224" s="263" t="s">
        <v>383</v>
      </c>
      <c r="K224" s="187">
        <f t="shared" si="3"/>
        <v>5214</v>
      </c>
      <c r="L224" s="188">
        <v>7</v>
      </c>
    </row>
    <row r="225" spans="1:12" x14ac:dyDescent="0.25">
      <c r="A225" s="262">
        <v>4254</v>
      </c>
      <c r="B225" s="268" t="s">
        <v>382</v>
      </c>
      <c r="C225" s="264"/>
      <c r="D225">
        <v>224</v>
      </c>
      <c r="E225" s="263" t="s">
        <v>954</v>
      </c>
      <c r="F225" s="263" t="s">
        <v>954</v>
      </c>
      <c r="G225" s="263" t="s">
        <v>955</v>
      </c>
      <c r="H225" s="263" t="s">
        <v>956</v>
      </c>
      <c r="I225" s="262">
        <v>979</v>
      </c>
      <c r="J225" s="263" t="s">
        <v>383</v>
      </c>
      <c r="K225" s="187">
        <f t="shared" si="3"/>
        <v>4254</v>
      </c>
      <c r="L225" s="188">
        <v>8</v>
      </c>
    </row>
    <row r="226" spans="1:12" x14ac:dyDescent="0.25">
      <c r="A226" s="262">
        <v>6245</v>
      </c>
      <c r="B226" s="268" t="s">
        <v>382</v>
      </c>
      <c r="C226" s="264"/>
      <c r="D226">
        <v>225</v>
      </c>
      <c r="E226" s="263" t="s">
        <v>957</v>
      </c>
      <c r="F226" s="263" t="s">
        <v>958</v>
      </c>
      <c r="G226" s="263" t="s">
        <v>959</v>
      </c>
      <c r="H226" s="263" t="s">
        <v>960</v>
      </c>
      <c r="I226" s="262">
        <v>2203</v>
      </c>
      <c r="J226" s="263" t="s">
        <v>383</v>
      </c>
      <c r="K226" s="187">
        <f t="shared" si="3"/>
        <v>6245</v>
      </c>
      <c r="L226" s="188">
        <v>9</v>
      </c>
    </row>
    <row r="227" spans="1:12" x14ac:dyDescent="0.25">
      <c r="A227" s="262">
        <v>849</v>
      </c>
      <c r="B227" s="268" t="s">
        <v>382</v>
      </c>
      <c r="C227" s="264"/>
      <c r="D227">
        <v>226</v>
      </c>
      <c r="E227" s="263" t="s">
        <v>961</v>
      </c>
      <c r="F227" s="263" t="s">
        <v>961</v>
      </c>
      <c r="G227" s="263" t="s">
        <v>962</v>
      </c>
      <c r="H227" s="263" t="s">
        <v>963</v>
      </c>
      <c r="I227" s="262">
        <v>181</v>
      </c>
      <c r="J227" s="263" t="s">
        <v>383</v>
      </c>
      <c r="K227" s="187">
        <f t="shared" si="3"/>
        <v>849</v>
      </c>
      <c r="L227" s="188">
        <v>10</v>
      </c>
    </row>
    <row r="228" spans="1:12" x14ac:dyDescent="0.25">
      <c r="A228" s="262">
        <v>6895</v>
      </c>
      <c r="B228" s="268" t="s">
        <v>382</v>
      </c>
      <c r="C228" s="264"/>
      <c r="D228">
        <v>227</v>
      </c>
      <c r="E228" s="263" t="s">
        <v>964</v>
      </c>
      <c r="F228" s="263" t="s">
        <v>964</v>
      </c>
      <c r="G228" s="263" t="s">
        <v>700</v>
      </c>
      <c r="H228" s="263" t="s">
        <v>701</v>
      </c>
      <c r="I228" s="262">
        <v>357</v>
      </c>
      <c r="J228" s="263" t="s">
        <v>383</v>
      </c>
      <c r="K228" s="187">
        <f t="shared" si="3"/>
        <v>6895</v>
      </c>
      <c r="L228" s="188">
        <v>11</v>
      </c>
    </row>
    <row r="229" spans="1:12" x14ac:dyDescent="0.25">
      <c r="A229" s="262">
        <v>4806</v>
      </c>
      <c r="B229" s="268" t="s">
        <v>382</v>
      </c>
      <c r="C229" s="264"/>
      <c r="D229">
        <v>228</v>
      </c>
      <c r="E229" s="263" t="s">
        <v>36</v>
      </c>
      <c r="F229" s="263" t="s">
        <v>36</v>
      </c>
      <c r="G229" s="263" t="s">
        <v>207</v>
      </c>
      <c r="H229" s="263" t="s">
        <v>38</v>
      </c>
      <c r="I229" s="262">
        <v>940</v>
      </c>
      <c r="J229" s="263" t="s">
        <v>383</v>
      </c>
      <c r="K229" s="187">
        <f t="shared" si="3"/>
        <v>4806</v>
      </c>
      <c r="L229" s="188">
        <v>12</v>
      </c>
    </row>
    <row r="230" spans="1:12" x14ac:dyDescent="0.25">
      <c r="A230" s="262">
        <v>3116</v>
      </c>
      <c r="B230" s="268" t="s">
        <v>382</v>
      </c>
      <c r="C230" s="264"/>
      <c r="D230">
        <v>229</v>
      </c>
      <c r="E230" s="263" t="s">
        <v>965</v>
      </c>
      <c r="F230" s="263" t="s">
        <v>965</v>
      </c>
      <c r="G230" s="263" t="s">
        <v>966</v>
      </c>
      <c r="H230" s="263" t="s">
        <v>967</v>
      </c>
      <c r="I230" s="262">
        <v>683</v>
      </c>
      <c r="J230" s="263" t="s">
        <v>383</v>
      </c>
      <c r="K230" s="187">
        <f t="shared" si="3"/>
        <v>3116</v>
      </c>
      <c r="L230" s="188">
        <v>13</v>
      </c>
    </row>
    <row r="231" spans="1:12" x14ac:dyDescent="0.25">
      <c r="A231" s="262">
        <v>3416</v>
      </c>
      <c r="B231" s="268" t="s">
        <v>382</v>
      </c>
      <c r="C231" s="264"/>
      <c r="D231">
        <v>230</v>
      </c>
      <c r="E231" s="263" t="s">
        <v>968</v>
      </c>
      <c r="F231" s="263" t="s">
        <v>968</v>
      </c>
      <c r="G231" s="263" t="s">
        <v>969</v>
      </c>
      <c r="H231" s="263" t="s">
        <v>970</v>
      </c>
      <c r="I231" s="262">
        <v>803</v>
      </c>
      <c r="J231" s="263" t="s">
        <v>383</v>
      </c>
      <c r="K231" s="187">
        <f t="shared" si="3"/>
        <v>3416</v>
      </c>
      <c r="L231" s="188">
        <v>14</v>
      </c>
    </row>
    <row r="232" spans="1:12" x14ac:dyDescent="0.25">
      <c r="A232" s="262">
        <v>232</v>
      </c>
      <c r="B232" s="268" t="s">
        <v>382</v>
      </c>
      <c r="C232" s="264"/>
      <c r="D232">
        <v>231</v>
      </c>
      <c r="E232" s="263" t="s">
        <v>971</v>
      </c>
      <c r="F232" s="263" t="s">
        <v>971</v>
      </c>
      <c r="G232" s="263" t="s">
        <v>972</v>
      </c>
      <c r="H232" s="263" t="s">
        <v>973</v>
      </c>
      <c r="I232" s="262">
        <v>634</v>
      </c>
      <c r="J232" s="263" t="s">
        <v>383</v>
      </c>
      <c r="K232" s="187">
        <f t="shared" si="3"/>
        <v>232</v>
      </c>
      <c r="L232" s="188">
        <v>15</v>
      </c>
    </row>
    <row r="233" spans="1:12" x14ac:dyDescent="0.25">
      <c r="A233" s="262">
        <v>6464</v>
      </c>
      <c r="B233" s="268" t="s">
        <v>382</v>
      </c>
      <c r="C233" s="264"/>
      <c r="D233">
        <v>232</v>
      </c>
      <c r="E233" s="263" t="s">
        <v>974</v>
      </c>
      <c r="F233" s="263" t="s">
        <v>974</v>
      </c>
      <c r="G233" s="263" t="s">
        <v>625</v>
      </c>
      <c r="H233" s="263" t="s">
        <v>626</v>
      </c>
      <c r="I233" s="262">
        <v>18</v>
      </c>
      <c r="J233" s="263" t="s">
        <v>383</v>
      </c>
      <c r="K233" s="187">
        <f t="shared" si="3"/>
        <v>6464</v>
      </c>
      <c r="L233" s="188">
        <v>16</v>
      </c>
    </row>
    <row r="234" spans="1:12" x14ac:dyDescent="0.25">
      <c r="A234" s="262">
        <v>337</v>
      </c>
      <c r="B234" s="268" t="s">
        <v>382</v>
      </c>
      <c r="C234" s="264"/>
      <c r="D234">
        <v>233</v>
      </c>
      <c r="E234" s="263" t="s">
        <v>975</v>
      </c>
      <c r="F234" s="263" t="s">
        <v>975</v>
      </c>
      <c r="G234" s="263" t="s">
        <v>625</v>
      </c>
      <c r="H234" s="263" t="s">
        <v>626</v>
      </c>
      <c r="I234" s="262">
        <v>18</v>
      </c>
      <c r="J234" s="263" t="s">
        <v>383</v>
      </c>
      <c r="K234" s="187">
        <f t="shared" si="3"/>
        <v>337</v>
      </c>
      <c r="L234" s="188">
        <v>17</v>
      </c>
    </row>
    <row r="235" spans="1:12" x14ac:dyDescent="0.25">
      <c r="A235" s="262">
        <v>335</v>
      </c>
      <c r="B235" s="268" t="s">
        <v>382</v>
      </c>
      <c r="C235" s="264"/>
      <c r="D235">
        <v>234</v>
      </c>
      <c r="E235" s="263" t="s">
        <v>976</v>
      </c>
      <c r="F235" s="263" t="s">
        <v>976</v>
      </c>
      <c r="G235" s="263" t="s">
        <v>625</v>
      </c>
      <c r="H235" s="263" t="s">
        <v>626</v>
      </c>
      <c r="I235" s="262">
        <v>18</v>
      </c>
      <c r="J235" s="263" t="s">
        <v>383</v>
      </c>
      <c r="K235" s="187">
        <f t="shared" si="3"/>
        <v>335</v>
      </c>
      <c r="L235" s="188">
        <v>18</v>
      </c>
    </row>
    <row r="236" spans="1:12" x14ac:dyDescent="0.25">
      <c r="A236" s="262">
        <v>40</v>
      </c>
      <c r="B236" s="268" t="s">
        <v>382</v>
      </c>
      <c r="C236" s="264"/>
      <c r="D236">
        <v>235</v>
      </c>
      <c r="E236" s="263" t="s">
        <v>977</v>
      </c>
      <c r="F236" s="263" t="s">
        <v>977</v>
      </c>
      <c r="G236" s="263" t="s">
        <v>625</v>
      </c>
      <c r="H236" s="263" t="s">
        <v>626</v>
      </c>
      <c r="I236" s="262">
        <v>18</v>
      </c>
      <c r="J236" s="263" t="s">
        <v>383</v>
      </c>
      <c r="K236" s="187">
        <f t="shared" si="3"/>
        <v>40</v>
      </c>
      <c r="L236" s="188">
        <v>19</v>
      </c>
    </row>
    <row r="237" spans="1:12" x14ac:dyDescent="0.25">
      <c r="A237" s="262">
        <v>336</v>
      </c>
      <c r="B237" s="268" t="s">
        <v>382</v>
      </c>
      <c r="C237" s="264"/>
      <c r="D237">
        <v>236</v>
      </c>
      <c r="E237" s="263" t="s">
        <v>978</v>
      </c>
      <c r="F237" s="263" t="s">
        <v>978</v>
      </c>
      <c r="G237" s="263" t="s">
        <v>625</v>
      </c>
      <c r="H237" s="263" t="s">
        <v>626</v>
      </c>
      <c r="I237" s="262">
        <v>18</v>
      </c>
      <c r="J237" s="263" t="s">
        <v>383</v>
      </c>
      <c r="K237" s="187">
        <f t="shared" si="3"/>
        <v>336</v>
      </c>
      <c r="L237" s="188">
        <v>20</v>
      </c>
    </row>
    <row r="238" spans="1:12" x14ac:dyDescent="0.25">
      <c r="A238" s="262">
        <v>5974</v>
      </c>
      <c r="B238" s="268" t="s">
        <v>382</v>
      </c>
      <c r="C238" s="264"/>
      <c r="D238">
        <v>237</v>
      </c>
      <c r="E238" s="263" t="s">
        <v>979</v>
      </c>
      <c r="F238" s="263" t="s">
        <v>980</v>
      </c>
      <c r="G238" s="263" t="s">
        <v>700</v>
      </c>
      <c r="H238" s="263" t="s">
        <v>701</v>
      </c>
      <c r="I238" s="262">
        <v>357</v>
      </c>
      <c r="J238" s="263" t="s">
        <v>383</v>
      </c>
      <c r="K238" s="187">
        <f t="shared" si="3"/>
        <v>5974</v>
      </c>
      <c r="L238" s="188">
        <v>21</v>
      </c>
    </row>
    <row r="239" spans="1:12" x14ac:dyDescent="0.25">
      <c r="A239" s="262">
        <v>3706</v>
      </c>
      <c r="B239" s="268" t="s">
        <v>382</v>
      </c>
      <c r="C239" s="264"/>
      <c r="D239">
        <v>238</v>
      </c>
      <c r="E239" s="263" t="s">
        <v>981</v>
      </c>
      <c r="F239" s="263" t="s">
        <v>981</v>
      </c>
      <c r="G239" s="263" t="s">
        <v>810</v>
      </c>
      <c r="H239" s="263" t="s">
        <v>409</v>
      </c>
      <c r="I239" s="262">
        <v>222</v>
      </c>
      <c r="J239" s="263" t="s">
        <v>383</v>
      </c>
      <c r="K239" s="187">
        <f t="shared" si="3"/>
        <v>3706</v>
      </c>
      <c r="L239" s="188">
        <v>22</v>
      </c>
    </row>
    <row r="240" spans="1:12" x14ac:dyDescent="0.25">
      <c r="A240" s="262">
        <v>1408</v>
      </c>
      <c r="B240" s="268" t="s">
        <v>382</v>
      </c>
      <c r="C240" s="264"/>
      <c r="D240">
        <v>239</v>
      </c>
      <c r="E240" s="263" t="s">
        <v>982</v>
      </c>
      <c r="F240" s="263" t="s">
        <v>982</v>
      </c>
      <c r="G240" s="263" t="s">
        <v>564</v>
      </c>
      <c r="H240" s="263" t="s">
        <v>565</v>
      </c>
      <c r="I240" s="262">
        <v>282</v>
      </c>
      <c r="J240" s="263" t="s">
        <v>383</v>
      </c>
      <c r="K240" s="187">
        <f t="shared" si="3"/>
        <v>1408</v>
      </c>
      <c r="L240" s="188">
        <v>23</v>
      </c>
    </row>
    <row r="241" spans="1:12" x14ac:dyDescent="0.25">
      <c r="A241" s="262">
        <v>6091</v>
      </c>
      <c r="B241" s="268" t="s">
        <v>382</v>
      </c>
      <c r="C241" s="264"/>
      <c r="D241">
        <v>240</v>
      </c>
      <c r="E241" s="263" t="s">
        <v>983</v>
      </c>
      <c r="F241" s="263" t="s">
        <v>983</v>
      </c>
      <c r="G241" s="263" t="s">
        <v>984</v>
      </c>
      <c r="H241" s="263" t="s">
        <v>985</v>
      </c>
      <c r="I241" s="262">
        <v>682</v>
      </c>
      <c r="J241" s="263" t="s">
        <v>383</v>
      </c>
      <c r="K241" s="187">
        <f t="shared" si="3"/>
        <v>6091</v>
      </c>
      <c r="L241" s="188">
        <v>24</v>
      </c>
    </row>
    <row r="242" spans="1:12" x14ac:dyDescent="0.25">
      <c r="A242" s="262">
        <v>6660</v>
      </c>
      <c r="B242" s="268" t="s">
        <v>382</v>
      </c>
      <c r="C242" s="264"/>
      <c r="D242">
        <v>241</v>
      </c>
      <c r="E242" s="263" t="s">
        <v>986</v>
      </c>
      <c r="F242" s="263" t="s">
        <v>986</v>
      </c>
      <c r="G242" s="263" t="s">
        <v>987</v>
      </c>
      <c r="H242" s="263" t="s">
        <v>988</v>
      </c>
      <c r="I242" s="262">
        <v>2242</v>
      </c>
      <c r="J242" s="263" t="s">
        <v>383</v>
      </c>
      <c r="K242" s="187">
        <f t="shared" si="3"/>
        <v>6660</v>
      </c>
      <c r="L242" s="188">
        <v>1</v>
      </c>
    </row>
    <row r="243" spans="1:12" x14ac:dyDescent="0.25">
      <c r="A243" s="262">
        <v>869</v>
      </c>
      <c r="B243" s="268" t="s">
        <v>382</v>
      </c>
      <c r="C243" s="264"/>
      <c r="D243">
        <v>242</v>
      </c>
      <c r="E243" s="263" t="s">
        <v>989</v>
      </c>
      <c r="F243" s="263" t="s">
        <v>989</v>
      </c>
      <c r="G243" s="263" t="s">
        <v>990</v>
      </c>
      <c r="H243" s="263" t="s">
        <v>399</v>
      </c>
      <c r="I243" s="262">
        <v>186</v>
      </c>
      <c r="J243" s="263" t="s">
        <v>383</v>
      </c>
      <c r="K243" s="187">
        <f t="shared" si="3"/>
        <v>869</v>
      </c>
      <c r="L243" s="188">
        <v>2</v>
      </c>
    </row>
    <row r="244" spans="1:12" x14ac:dyDescent="0.25">
      <c r="A244" s="262">
        <v>5573</v>
      </c>
      <c r="B244" s="268" t="s">
        <v>382</v>
      </c>
      <c r="C244" s="264"/>
      <c r="D244">
        <v>243</v>
      </c>
      <c r="E244" s="263" t="s">
        <v>991</v>
      </c>
      <c r="F244" s="263" t="s">
        <v>991</v>
      </c>
      <c r="G244" s="263" t="s">
        <v>992</v>
      </c>
      <c r="H244" s="263" t="s">
        <v>993</v>
      </c>
      <c r="I244" s="262">
        <v>974</v>
      </c>
      <c r="J244" s="263" t="s">
        <v>383</v>
      </c>
      <c r="K244" s="187">
        <f t="shared" si="3"/>
        <v>5573</v>
      </c>
      <c r="L244" s="188">
        <v>3</v>
      </c>
    </row>
    <row r="245" spans="1:12" x14ac:dyDescent="0.25">
      <c r="A245" s="262">
        <v>5977</v>
      </c>
      <c r="B245" s="268" t="s">
        <v>382</v>
      </c>
      <c r="C245" s="264"/>
      <c r="D245">
        <v>244</v>
      </c>
      <c r="E245" s="263" t="s">
        <v>994</v>
      </c>
      <c r="F245" s="263" t="s">
        <v>995</v>
      </c>
      <c r="G245" s="263" t="s">
        <v>996</v>
      </c>
      <c r="H245" s="263" t="s">
        <v>997</v>
      </c>
      <c r="I245" s="262">
        <v>994</v>
      </c>
      <c r="J245" s="263" t="s">
        <v>383</v>
      </c>
      <c r="K245" s="187">
        <f t="shared" si="3"/>
        <v>5977</v>
      </c>
      <c r="L245" s="188">
        <v>4</v>
      </c>
    </row>
    <row r="246" spans="1:12" x14ac:dyDescent="0.25">
      <c r="A246" s="262">
        <v>1444</v>
      </c>
      <c r="B246" s="268" t="s">
        <v>382</v>
      </c>
      <c r="C246" s="264"/>
      <c r="D246">
        <v>245</v>
      </c>
      <c r="E246" s="263" t="s">
        <v>998</v>
      </c>
      <c r="F246" s="263" t="s">
        <v>998</v>
      </c>
      <c r="G246" s="263" t="s">
        <v>15</v>
      </c>
      <c r="H246" s="263" t="s">
        <v>999</v>
      </c>
      <c r="I246" s="262">
        <v>297</v>
      </c>
      <c r="J246" s="263" t="s">
        <v>383</v>
      </c>
      <c r="K246" s="187">
        <f t="shared" si="3"/>
        <v>1444</v>
      </c>
      <c r="L246" s="188">
        <v>5</v>
      </c>
    </row>
    <row r="247" spans="1:12" x14ac:dyDescent="0.25">
      <c r="A247" s="262">
        <v>3420</v>
      </c>
      <c r="B247" s="268" t="s">
        <v>382</v>
      </c>
      <c r="C247" s="264"/>
      <c r="D247">
        <v>246</v>
      </c>
      <c r="E247" s="263" t="s">
        <v>1000</v>
      </c>
      <c r="F247" s="263" t="s">
        <v>1001</v>
      </c>
      <c r="G247" s="263" t="s">
        <v>1002</v>
      </c>
      <c r="H247" s="263" t="s">
        <v>1003</v>
      </c>
      <c r="I247" s="262">
        <v>480</v>
      </c>
      <c r="J247" s="263" t="s">
        <v>383</v>
      </c>
      <c r="K247" s="187">
        <f t="shared" si="3"/>
        <v>3420</v>
      </c>
      <c r="L247" s="188">
        <v>6</v>
      </c>
    </row>
    <row r="248" spans="1:12" x14ac:dyDescent="0.25">
      <c r="A248" s="262">
        <v>3353</v>
      </c>
      <c r="B248" s="268" t="s">
        <v>382</v>
      </c>
      <c r="C248" s="264"/>
      <c r="D248">
        <v>247</v>
      </c>
      <c r="E248" s="263" t="s">
        <v>1004</v>
      </c>
      <c r="F248" s="263" t="s">
        <v>1004</v>
      </c>
      <c r="G248" s="263" t="s">
        <v>1005</v>
      </c>
      <c r="H248" s="263" t="s">
        <v>1006</v>
      </c>
      <c r="I248" s="262">
        <v>698</v>
      </c>
      <c r="J248" s="263" t="s">
        <v>383</v>
      </c>
      <c r="K248" s="187">
        <f t="shared" si="3"/>
        <v>3353</v>
      </c>
      <c r="L248" s="188">
        <v>7</v>
      </c>
    </row>
    <row r="249" spans="1:12" x14ac:dyDescent="0.25">
      <c r="A249" s="262">
        <v>4047</v>
      </c>
      <c r="B249" s="268" t="s">
        <v>382</v>
      </c>
      <c r="C249" s="264"/>
      <c r="D249">
        <v>248</v>
      </c>
      <c r="E249" s="263" t="s">
        <v>1007</v>
      </c>
      <c r="F249" s="263" t="s">
        <v>1007</v>
      </c>
      <c r="G249" s="263" t="s">
        <v>207</v>
      </c>
      <c r="H249" s="263" t="s">
        <v>38</v>
      </c>
      <c r="I249" s="262">
        <v>940</v>
      </c>
      <c r="J249" s="263" t="s">
        <v>383</v>
      </c>
      <c r="K249" s="187">
        <f t="shared" si="3"/>
        <v>4047</v>
      </c>
      <c r="L249" s="188">
        <v>8</v>
      </c>
    </row>
    <row r="250" spans="1:12" x14ac:dyDescent="0.25">
      <c r="A250" s="262">
        <v>253</v>
      </c>
      <c r="B250" s="268" t="s">
        <v>382</v>
      </c>
      <c r="C250" s="264"/>
      <c r="D250">
        <v>249</v>
      </c>
      <c r="E250" s="263" t="s">
        <v>1008</v>
      </c>
      <c r="F250" s="263" t="s">
        <v>1008</v>
      </c>
      <c r="G250" s="263" t="s">
        <v>1009</v>
      </c>
      <c r="H250" s="263" t="s">
        <v>1010</v>
      </c>
      <c r="I250" s="262">
        <v>488</v>
      </c>
      <c r="J250" s="263" t="s">
        <v>383</v>
      </c>
      <c r="K250" s="187">
        <f t="shared" si="3"/>
        <v>253</v>
      </c>
      <c r="L250" s="188">
        <v>9</v>
      </c>
    </row>
    <row r="251" spans="1:12" x14ac:dyDescent="0.25">
      <c r="A251" s="262">
        <v>3417</v>
      </c>
      <c r="B251" s="268" t="s">
        <v>382</v>
      </c>
      <c r="C251" s="264"/>
      <c r="D251">
        <v>250</v>
      </c>
      <c r="E251" s="263" t="s">
        <v>1011</v>
      </c>
      <c r="F251" s="263" t="s">
        <v>1011</v>
      </c>
      <c r="G251" s="263" t="s">
        <v>969</v>
      </c>
      <c r="H251" s="263" t="s">
        <v>970</v>
      </c>
      <c r="I251" s="262">
        <v>803</v>
      </c>
      <c r="J251" s="263" t="s">
        <v>383</v>
      </c>
      <c r="K251" s="187">
        <f t="shared" si="3"/>
        <v>3417</v>
      </c>
      <c r="L251" s="188">
        <v>10</v>
      </c>
    </row>
    <row r="252" spans="1:12" x14ac:dyDescent="0.25">
      <c r="A252" s="262">
        <v>3919</v>
      </c>
      <c r="B252" s="268" t="s">
        <v>382</v>
      </c>
      <c r="C252" s="264"/>
      <c r="D252">
        <v>251</v>
      </c>
      <c r="E252" s="263" t="s">
        <v>1012</v>
      </c>
      <c r="F252" s="263" t="s">
        <v>1012</v>
      </c>
      <c r="G252" s="263" t="s">
        <v>1013</v>
      </c>
      <c r="H252" s="263" t="s">
        <v>1014</v>
      </c>
      <c r="I252" s="262">
        <v>921</v>
      </c>
      <c r="J252" s="263" t="s">
        <v>383</v>
      </c>
      <c r="K252" s="187">
        <f t="shared" si="3"/>
        <v>3919</v>
      </c>
      <c r="L252" s="188">
        <v>11</v>
      </c>
    </row>
    <row r="253" spans="1:12" x14ac:dyDescent="0.25">
      <c r="A253" s="262">
        <v>3921</v>
      </c>
      <c r="B253" s="268" t="s">
        <v>382</v>
      </c>
      <c r="C253" s="264"/>
      <c r="D253">
        <v>252</v>
      </c>
      <c r="E253" s="263" t="s">
        <v>1015</v>
      </c>
      <c r="F253" s="263" t="s">
        <v>1015</v>
      </c>
      <c r="G253" s="263" t="s">
        <v>1013</v>
      </c>
      <c r="H253" s="263" t="s">
        <v>1014</v>
      </c>
      <c r="I253" s="262">
        <v>921</v>
      </c>
      <c r="J253" s="263" t="s">
        <v>383</v>
      </c>
      <c r="K253" s="187">
        <f t="shared" si="3"/>
        <v>3921</v>
      </c>
      <c r="L253" s="188">
        <v>12</v>
      </c>
    </row>
    <row r="254" spans="1:12" x14ac:dyDescent="0.25">
      <c r="A254" s="262">
        <v>6641</v>
      </c>
      <c r="B254" s="268" t="s">
        <v>382</v>
      </c>
      <c r="C254" s="264"/>
      <c r="D254">
        <v>253</v>
      </c>
      <c r="E254" s="263" t="s">
        <v>1016</v>
      </c>
      <c r="F254" s="263" t="s">
        <v>1016</v>
      </c>
      <c r="G254" s="263" t="s">
        <v>949</v>
      </c>
      <c r="H254" s="263" t="s">
        <v>950</v>
      </c>
      <c r="I254" s="262">
        <v>411</v>
      </c>
      <c r="J254" s="263" t="s">
        <v>383</v>
      </c>
      <c r="K254" s="187">
        <f t="shared" si="3"/>
        <v>6641</v>
      </c>
      <c r="L254" s="188">
        <v>13</v>
      </c>
    </row>
    <row r="255" spans="1:12" x14ac:dyDescent="0.25">
      <c r="A255" s="262">
        <v>3741</v>
      </c>
      <c r="B255" s="268" t="s">
        <v>382</v>
      </c>
      <c r="C255" s="264"/>
      <c r="D255">
        <v>254</v>
      </c>
      <c r="E255" s="263" t="s">
        <v>1017</v>
      </c>
      <c r="F255" s="263" t="s">
        <v>1017</v>
      </c>
      <c r="G255" s="263" t="s">
        <v>1018</v>
      </c>
      <c r="H255" s="263" t="s">
        <v>1019</v>
      </c>
      <c r="I255" s="262">
        <v>192</v>
      </c>
      <c r="J255" s="263" t="s">
        <v>383</v>
      </c>
      <c r="K255" s="187">
        <f t="shared" si="3"/>
        <v>3741</v>
      </c>
      <c r="L255" s="188">
        <v>14</v>
      </c>
    </row>
    <row r="256" spans="1:12" x14ac:dyDescent="0.25">
      <c r="A256" s="262">
        <v>5933</v>
      </c>
      <c r="B256" s="268" t="s">
        <v>382</v>
      </c>
      <c r="C256" s="264"/>
      <c r="D256">
        <v>255</v>
      </c>
      <c r="E256" s="263" t="s">
        <v>1020</v>
      </c>
      <c r="F256" s="263" t="s">
        <v>1021</v>
      </c>
      <c r="G256" s="263" t="s">
        <v>1022</v>
      </c>
      <c r="H256" s="263" t="s">
        <v>1023</v>
      </c>
      <c r="I256" s="262">
        <v>2136</v>
      </c>
      <c r="J256" s="263" t="s">
        <v>383</v>
      </c>
      <c r="K256" s="187">
        <f t="shared" si="3"/>
        <v>5933</v>
      </c>
      <c r="L256" s="188">
        <v>15</v>
      </c>
    </row>
    <row r="257" spans="1:12" x14ac:dyDescent="0.25">
      <c r="A257" s="262">
        <v>899</v>
      </c>
      <c r="B257" s="268" t="s">
        <v>382</v>
      </c>
      <c r="C257" s="264"/>
      <c r="D257">
        <v>256</v>
      </c>
      <c r="E257" s="263" t="s">
        <v>1024</v>
      </c>
      <c r="F257" s="263" t="s">
        <v>1024</v>
      </c>
      <c r="G257" s="263" t="s">
        <v>1018</v>
      </c>
      <c r="H257" s="263" t="s">
        <v>1019</v>
      </c>
      <c r="I257" s="262">
        <v>192</v>
      </c>
      <c r="J257" s="263" t="s">
        <v>383</v>
      </c>
      <c r="K257" s="187">
        <f t="shared" si="3"/>
        <v>899</v>
      </c>
      <c r="L257" s="188">
        <v>16</v>
      </c>
    </row>
    <row r="258" spans="1:12" x14ac:dyDescent="0.25">
      <c r="A258" s="262">
        <v>900</v>
      </c>
      <c r="B258" s="268" t="s">
        <v>382</v>
      </c>
      <c r="C258" s="264"/>
      <c r="D258">
        <v>257</v>
      </c>
      <c r="E258" s="263" t="s">
        <v>1025</v>
      </c>
      <c r="F258" s="263" t="s">
        <v>1026</v>
      </c>
      <c r="G258" s="263" t="s">
        <v>1018</v>
      </c>
      <c r="H258" s="263" t="s">
        <v>1019</v>
      </c>
      <c r="I258" s="262">
        <v>192</v>
      </c>
      <c r="J258" s="263" t="s">
        <v>383</v>
      </c>
      <c r="K258" s="187">
        <f t="shared" si="3"/>
        <v>900</v>
      </c>
      <c r="L258" s="188">
        <v>17</v>
      </c>
    </row>
    <row r="259" spans="1:12" x14ac:dyDescent="0.25">
      <c r="A259" s="262">
        <v>6888</v>
      </c>
      <c r="B259" s="268" t="s">
        <v>382</v>
      </c>
      <c r="C259" s="264"/>
      <c r="D259">
        <v>258</v>
      </c>
      <c r="E259" s="263" t="s">
        <v>1027</v>
      </c>
      <c r="F259" s="263" t="s">
        <v>1028</v>
      </c>
      <c r="G259" s="263" t="s">
        <v>1029</v>
      </c>
      <c r="H259" s="263" t="s">
        <v>1030</v>
      </c>
      <c r="I259" s="262">
        <v>2288</v>
      </c>
      <c r="J259" s="263" t="s">
        <v>383</v>
      </c>
      <c r="K259" s="187">
        <f t="shared" ref="K259:K322" si="4">A259</f>
        <v>6888</v>
      </c>
      <c r="L259" s="188">
        <v>18</v>
      </c>
    </row>
    <row r="260" spans="1:12" x14ac:dyDescent="0.25">
      <c r="A260" s="262">
        <v>2814</v>
      </c>
      <c r="B260" s="268" t="s">
        <v>382</v>
      </c>
      <c r="C260" s="264"/>
      <c r="D260">
        <v>259</v>
      </c>
      <c r="E260" s="263" t="s">
        <v>1031</v>
      </c>
      <c r="F260" s="263" t="s">
        <v>1031</v>
      </c>
      <c r="G260" s="263" t="s">
        <v>1032</v>
      </c>
      <c r="H260" s="263" t="s">
        <v>1033</v>
      </c>
      <c r="I260" s="262">
        <v>606</v>
      </c>
      <c r="J260" s="263" t="s">
        <v>383</v>
      </c>
      <c r="K260" s="187">
        <f t="shared" si="4"/>
        <v>2814</v>
      </c>
      <c r="L260" s="188">
        <v>19</v>
      </c>
    </row>
    <row r="261" spans="1:12" x14ac:dyDescent="0.25">
      <c r="A261" s="262">
        <v>4372</v>
      </c>
      <c r="B261" s="268" t="s">
        <v>382</v>
      </c>
      <c r="C261" s="264"/>
      <c r="D261">
        <v>260</v>
      </c>
      <c r="E261" s="263" t="s">
        <v>1034</v>
      </c>
      <c r="F261" s="263" t="s">
        <v>1034</v>
      </c>
      <c r="G261" s="263" t="s">
        <v>1035</v>
      </c>
      <c r="H261" s="263" t="s">
        <v>1036</v>
      </c>
      <c r="I261" s="262">
        <v>508</v>
      </c>
      <c r="J261" s="263" t="s">
        <v>383</v>
      </c>
      <c r="K261" s="187">
        <f t="shared" si="4"/>
        <v>4372</v>
      </c>
      <c r="L261" s="188">
        <v>20</v>
      </c>
    </row>
    <row r="262" spans="1:12" x14ac:dyDescent="0.25">
      <c r="A262" s="262">
        <v>7070</v>
      </c>
      <c r="B262" s="268" t="s">
        <v>382</v>
      </c>
      <c r="C262" s="264"/>
      <c r="D262">
        <v>261</v>
      </c>
      <c r="E262" s="263" t="s">
        <v>1037</v>
      </c>
      <c r="F262" s="263" t="s">
        <v>1037</v>
      </c>
      <c r="G262" s="263" t="s">
        <v>1038</v>
      </c>
      <c r="H262" s="263" t="s">
        <v>1039</v>
      </c>
      <c r="I262" s="262">
        <v>2329</v>
      </c>
      <c r="J262" s="263" t="s">
        <v>383</v>
      </c>
      <c r="K262" s="187">
        <f t="shared" si="4"/>
        <v>7070</v>
      </c>
      <c r="L262" s="188">
        <v>21</v>
      </c>
    </row>
    <row r="263" spans="1:12" x14ac:dyDescent="0.25">
      <c r="A263" s="262">
        <v>6881</v>
      </c>
      <c r="B263" s="268" t="s">
        <v>382</v>
      </c>
      <c r="C263" s="264"/>
      <c r="D263">
        <v>262</v>
      </c>
      <c r="E263" s="263" t="s">
        <v>1040</v>
      </c>
      <c r="F263" s="263" t="s">
        <v>1040</v>
      </c>
      <c r="G263" s="263" t="s">
        <v>1041</v>
      </c>
      <c r="H263" s="263" t="s">
        <v>1042</v>
      </c>
      <c r="I263" s="262">
        <v>2283</v>
      </c>
      <c r="J263" s="263" t="s">
        <v>383</v>
      </c>
      <c r="K263" s="187">
        <f t="shared" si="4"/>
        <v>6881</v>
      </c>
      <c r="L263" s="188">
        <v>22</v>
      </c>
    </row>
    <row r="264" spans="1:12" x14ac:dyDescent="0.25">
      <c r="A264" s="262">
        <v>850</v>
      </c>
      <c r="B264" s="268" t="s">
        <v>382</v>
      </c>
      <c r="C264" s="264"/>
      <c r="D264">
        <v>263</v>
      </c>
      <c r="E264" s="263" t="s">
        <v>1043</v>
      </c>
      <c r="F264" s="263" t="s">
        <v>1043</v>
      </c>
      <c r="G264" s="263" t="s">
        <v>962</v>
      </c>
      <c r="H264" s="263" t="s">
        <v>963</v>
      </c>
      <c r="I264" s="262">
        <v>181</v>
      </c>
      <c r="J264" s="263" t="s">
        <v>383</v>
      </c>
      <c r="K264" s="187">
        <f t="shared" si="4"/>
        <v>850</v>
      </c>
      <c r="L264" s="188">
        <v>23</v>
      </c>
    </row>
    <row r="265" spans="1:12" x14ac:dyDescent="0.25">
      <c r="A265" s="262">
        <v>5076</v>
      </c>
      <c r="B265" s="268" t="s">
        <v>382</v>
      </c>
      <c r="C265" s="264"/>
      <c r="D265">
        <v>264</v>
      </c>
      <c r="E265" s="263" t="s">
        <v>1044</v>
      </c>
      <c r="F265" s="263" t="s">
        <v>1044</v>
      </c>
      <c r="G265" s="263" t="s">
        <v>1045</v>
      </c>
      <c r="H265" s="263" t="s">
        <v>1046</v>
      </c>
      <c r="I265" s="262">
        <v>780</v>
      </c>
      <c r="J265" s="263" t="s">
        <v>383</v>
      </c>
      <c r="K265" s="187">
        <f t="shared" si="4"/>
        <v>5076</v>
      </c>
      <c r="L265" s="188">
        <v>24</v>
      </c>
    </row>
    <row r="266" spans="1:12" x14ac:dyDescent="0.25">
      <c r="A266" s="262">
        <v>8290</v>
      </c>
      <c r="B266" s="268" t="s">
        <v>382</v>
      </c>
      <c r="C266" s="264"/>
      <c r="D266">
        <v>265</v>
      </c>
      <c r="E266" s="263" t="s">
        <v>1047</v>
      </c>
      <c r="F266" s="263" t="s">
        <v>1048</v>
      </c>
      <c r="G266" s="263" t="s">
        <v>1049</v>
      </c>
      <c r="H266" s="263" t="s">
        <v>407</v>
      </c>
      <c r="I266" s="262">
        <v>37</v>
      </c>
      <c r="J266" s="263" t="s">
        <v>383</v>
      </c>
      <c r="K266" s="187">
        <f t="shared" si="4"/>
        <v>8290</v>
      </c>
      <c r="L266" s="188">
        <v>1</v>
      </c>
    </row>
    <row r="267" spans="1:12" x14ac:dyDescent="0.25">
      <c r="A267" s="262">
        <v>5714</v>
      </c>
      <c r="B267" s="268" t="s">
        <v>382</v>
      </c>
      <c r="C267" s="264"/>
      <c r="D267">
        <v>266</v>
      </c>
      <c r="E267" s="263" t="s">
        <v>1050</v>
      </c>
      <c r="F267" s="263" t="s">
        <v>1050</v>
      </c>
      <c r="G267" s="263" t="s">
        <v>1022</v>
      </c>
      <c r="H267" s="263" t="s">
        <v>1023</v>
      </c>
      <c r="I267" s="262">
        <v>2136</v>
      </c>
      <c r="J267" s="263" t="s">
        <v>383</v>
      </c>
      <c r="K267" s="187">
        <f t="shared" si="4"/>
        <v>5714</v>
      </c>
      <c r="L267" s="188">
        <v>2</v>
      </c>
    </row>
    <row r="268" spans="1:12" x14ac:dyDescent="0.25">
      <c r="A268" s="262">
        <v>1854</v>
      </c>
      <c r="B268" s="268" t="s">
        <v>382</v>
      </c>
      <c r="C268" s="264"/>
      <c r="D268">
        <v>267</v>
      </c>
      <c r="E268" s="263" t="s">
        <v>1051</v>
      </c>
      <c r="F268" s="263" t="s">
        <v>1051</v>
      </c>
      <c r="G268" s="263" t="s">
        <v>700</v>
      </c>
      <c r="H268" s="263" t="s">
        <v>701</v>
      </c>
      <c r="I268" s="262">
        <v>357</v>
      </c>
      <c r="J268" s="263" t="s">
        <v>383</v>
      </c>
      <c r="K268" s="187">
        <f t="shared" si="4"/>
        <v>1854</v>
      </c>
      <c r="L268" s="188">
        <v>3</v>
      </c>
    </row>
    <row r="269" spans="1:12" x14ac:dyDescent="0.25">
      <c r="A269" s="262">
        <v>441</v>
      </c>
      <c r="B269" s="268" t="s">
        <v>382</v>
      </c>
      <c r="C269" s="264"/>
      <c r="D269">
        <v>268</v>
      </c>
      <c r="E269" s="263" t="s">
        <v>1052</v>
      </c>
      <c r="F269" s="263" t="s">
        <v>1053</v>
      </c>
      <c r="G269" s="263" t="s">
        <v>1054</v>
      </c>
      <c r="H269" s="263" t="s">
        <v>1055</v>
      </c>
      <c r="I269" s="262">
        <v>57</v>
      </c>
      <c r="J269" s="263" t="s">
        <v>383</v>
      </c>
      <c r="K269" s="187">
        <f t="shared" si="4"/>
        <v>441</v>
      </c>
      <c r="L269" s="188">
        <v>4</v>
      </c>
    </row>
    <row r="270" spans="1:12" x14ac:dyDescent="0.25">
      <c r="A270" s="262">
        <v>6149</v>
      </c>
      <c r="B270" s="268" t="s">
        <v>382</v>
      </c>
      <c r="C270" s="264"/>
      <c r="D270">
        <v>269</v>
      </c>
      <c r="E270" s="263" t="s">
        <v>1056</v>
      </c>
      <c r="F270" s="263" t="s">
        <v>1057</v>
      </c>
      <c r="G270" s="263" t="s">
        <v>1058</v>
      </c>
      <c r="H270" s="263" t="s">
        <v>1059</v>
      </c>
      <c r="I270" s="262">
        <v>2190</v>
      </c>
      <c r="J270" s="263" t="s">
        <v>383</v>
      </c>
      <c r="K270" s="187">
        <f t="shared" si="4"/>
        <v>6149</v>
      </c>
      <c r="L270" s="188">
        <v>5</v>
      </c>
    </row>
    <row r="271" spans="1:12" x14ac:dyDescent="0.25">
      <c r="A271" s="262">
        <v>3431</v>
      </c>
      <c r="B271" s="268" t="s">
        <v>382</v>
      </c>
      <c r="C271" s="264"/>
      <c r="D271">
        <v>270</v>
      </c>
      <c r="E271" s="263" t="s">
        <v>1060</v>
      </c>
      <c r="F271" s="263" t="s">
        <v>1060</v>
      </c>
      <c r="G271" s="263" t="s">
        <v>1061</v>
      </c>
      <c r="H271" s="263" t="s">
        <v>1062</v>
      </c>
      <c r="I271" s="262">
        <v>810</v>
      </c>
      <c r="J271" s="263" t="s">
        <v>383</v>
      </c>
      <c r="K271" s="187">
        <f t="shared" si="4"/>
        <v>3431</v>
      </c>
      <c r="L271" s="188">
        <v>6</v>
      </c>
    </row>
    <row r="272" spans="1:12" x14ac:dyDescent="0.25">
      <c r="A272" s="262">
        <v>439</v>
      </c>
      <c r="B272" s="268" t="s">
        <v>382</v>
      </c>
      <c r="C272" s="264"/>
      <c r="D272">
        <v>271</v>
      </c>
      <c r="E272" s="263" t="s">
        <v>1063</v>
      </c>
      <c r="F272" s="263" t="s">
        <v>1064</v>
      </c>
      <c r="G272" s="263" t="s">
        <v>1054</v>
      </c>
      <c r="H272" s="263" t="s">
        <v>1055</v>
      </c>
      <c r="I272" s="262">
        <v>57</v>
      </c>
      <c r="J272" s="263" t="s">
        <v>383</v>
      </c>
      <c r="K272" s="187">
        <f t="shared" si="4"/>
        <v>439</v>
      </c>
      <c r="L272" s="188">
        <v>7</v>
      </c>
    </row>
    <row r="273" spans="1:12" x14ac:dyDescent="0.25">
      <c r="A273" s="262">
        <v>440</v>
      </c>
      <c r="B273" s="268" t="s">
        <v>382</v>
      </c>
      <c r="C273" s="264"/>
      <c r="D273">
        <v>272</v>
      </c>
      <c r="E273" s="263" t="s">
        <v>1065</v>
      </c>
      <c r="F273" s="263" t="s">
        <v>1065</v>
      </c>
      <c r="G273" s="263" t="s">
        <v>1054</v>
      </c>
      <c r="H273" s="263" t="s">
        <v>1055</v>
      </c>
      <c r="I273" s="262">
        <v>57</v>
      </c>
      <c r="J273" s="263" t="s">
        <v>383</v>
      </c>
      <c r="K273" s="187">
        <f t="shared" si="4"/>
        <v>440</v>
      </c>
      <c r="L273" s="188">
        <v>8</v>
      </c>
    </row>
    <row r="274" spans="1:12" x14ac:dyDescent="0.25">
      <c r="A274" s="262">
        <v>924</v>
      </c>
      <c r="B274" s="268" t="s">
        <v>382</v>
      </c>
      <c r="C274" s="264"/>
      <c r="D274">
        <v>273</v>
      </c>
      <c r="E274" s="263" t="s">
        <v>1066</v>
      </c>
      <c r="F274" s="263" t="s">
        <v>1066</v>
      </c>
      <c r="G274" s="263" t="s">
        <v>1067</v>
      </c>
      <c r="H274" s="263" t="s">
        <v>1068</v>
      </c>
      <c r="I274" s="262">
        <v>202</v>
      </c>
      <c r="J274" s="263" t="s">
        <v>383</v>
      </c>
      <c r="K274" s="187">
        <f t="shared" si="4"/>
        <v>924</v>
      </c>
      <c r="L274" s="188">
        <v>9</v>
      </c>
    </row>
    <row r="275" spans="1:12" x14ac:dyDescent="0.25">
      <c r="A275" s="262">
        <v>1830</v>
      </c>
      <c r="B275" s="268" t="s">
        <v>382</v>
      </c>
      <c r="C275" s="264"/>
      <c r="D275">
        <v>274</v>
      </c>
      <c r="E275" s="263" t="s">
        <v>1069</v>
      </c>
      <c r="F275" s="263" t="s">
        <v>1070</v>
      </c>
      <c r="G275" s="263" t="s">
        <v>1071</v>
      </c>
      <c r="H275" s="263" t="s">
        <v>1072</v>
      </c>
      <c r="I275" s="262">
        <v>351</v>
      </c>
      <c r="J275" s="263" t="s">
        <v>383</v>
      </c>
      <c r="K275" s="187">
        <f t="shared" si="4"/>
        <v>1830</v>
      </c>
      <c r="L275" s="188">
        <v>10</v>
      </c>
    </row>
    <row r="276" spans="1:12" x14ac:dyDescent="0.25">
      <c r="A276" s="262">
        <v>5368</v>
      </c>
      <c r="B276" s="268" t="s">
        <v>382</v>
      </c>
      <c r="C276" s="264"/>
      <c r="D276">
        <v>275</v>
      </c>
      <c r="E276" s="263" t="s">
        <v>1073</v>
      </c>
      <c r="F276" s="263" t="s">
        <v>1074</v>
      </c>
      <c r="G276" s="263" t="s">
        <v>1071</v>
      </c>
      <c r="H276" s="263" t="s">
        <v>1072</v>
      </c>
      <c r="I276" s="262">
        <v>351</v>
      </c>
      <c r="J276" s="263" t="s">
        <v>383</v>
      </c>
      <c r="K276" s="187">
        <f t="shared" si="4"/>
        <v>5368</v>
      </c>
      <c r="L276" s="188">
        <v>11</v>
      </c>
    </row>
    <row r="277" spans="1:12" x14ac:dyDescent="0.25">
      <c r="A277" s="262">
        <v>5369</v>
      </c>
      <c r="B277" s="268" t="s">
        <v>382</v>
      </c>
      <c r="C277" s="264"/>
      <c r="D277">
        <v>276</v>
      </c>
      <c r="E277" s="263" t="s">
        <v>1075</v>
      </c>
      <c r="F277" s="263" t="s">
        <v>1076</v>
      </c>
      <c r="G277" s="263" t="s">
        <v>1071</v>
      </c>
      <c r="H277" s="263" t="s">
        <v>1072</v>
      </c>
      <c r="I277" s="262">
        <v>351</v>
      </c>
      <c r="J277" s="263" t="s">
        <v>383</v>
      </c>
      <c r="K277" s="187">
        <f t="shared" si="4"/>
        <v>5369</v>
      </c>
      <c r="L277" s="188">
        <v>12</v>
      </c>
    </row>
    <row r="278" spans="1:12" x14ac:dyDescent="0.25">
      <c r="A278" s="262">
        <v>7144</v>
      </c>
      <c r="B278" s="268" t="s">
        <v>382</v>
      </c>
      <c r="C278" s="264"/>
      <c r="D278">
        <v>277</v>
      </c>
      <c r="E278" s="263" t="s">
        <v>1077</v>
      </c>
      <c r="F278" s="263" t="s">
        <v>1077</v>
      </c>
      <c r="G278" s="263" t="s">
        <v>1078</v>
      </c>
      <c r="H278" s="263" t="s">
        <v>1079</v>
      </c>
      <c r="I278" s="262">
        <v>2347</v>
      </c>
      <c r="J278" s="263" t="s">
        <v>383</v>
      </c>
      <c r="K278" s="187">
        <f t="shared" si="4"/>
        <v>7144</v>
      </c>
      <c r="L278" s="188">
        <v>13</v>
      </c>
    </row>
    <row r="279" spans="1:12" x14ac:dyDescent="0.25">
      <c r="A279" s="262">
        <v>7148</v>
      </c>
      <c r="B279" s="268" t="s">
        <v>382</v>
      </c>
      <c r="C279" s="264"/>
      <c r="D279">
        <v>278</v>
      </c>
      <c r="E279" s="263" t="s">
        <v>1080</v>
      </c>
      <c r="F279" s="263" t="s">
        <v>1081</v>
      </c>
      <c r="G279" s="263" t="s">
        <v>1078</v>
      </c>
      <c r="H279" s="263" t="s">
        <v>1079</v>
      </c>
      <c r="I279" s="262">
        <v>2347</v>
      </c>
      <c r="J279" s="263" t="s">
        <v>383</v>
      </c>
      <c r="K279" s="187">
        <f t="shared" si="4"/>
        <v>7148</v>
      </c>
      <c r="L279" s="188">
        <v>14</v>
      </c>
    </row>
    <row r="280" spans="1:12" x14ac:dyDescent="0.25">
      <c r="A280" s="262">
        <v>7145</v>
      </c>
      <c r="B280" s="268" t="s">
        <v>382</v>
      </c>
      <c r="C280" s="264"/>
      <c r="D280">
        <v>279</v>
      </c>
      <c r="E280" s="263" t="s">
        <v>1082</v>
      </c>
      <c r="F280" s="263" t="s">
        <v>1083</v>
      </c>
      <c r="G280" s="263" t="s">
        <v>1078</v>
      </c>
      <c r="H280" s="263" t="s">
        <v>1079</v>
      </c>
      <c r="I280" s="262">
        <v>2347</v>
      </c>
      <c r="J280" s="263" t="s">
        <v>383</v>
      </c>
      <c r="K280" s="187">
        <f t="shared" si="4"/>
        <v>7145</v>
      </c>
      <c r="L280" s="188">
        <v>15</v>
      </c>
    </row>
    <row r="281" spans="1:12" x14ac:dyDescent="0.25">
      <c r="A281" s="262">
        <v>8481</v>
      </c>
      <c r="B281" s="268" t="s">
        <v>382</v>
      </c>
      <c r="C281" s="264"/>
      <c r="D281">
        <v>280</v>
      </c>
      <c r="E281" s="263" t="s">
        <v>1084</v>
      </c>
      <c r="F281" s="263" t="s">
        <v>1084</v>
      </c>
      <c r="G281" s="263" t="s">
        <v>1085</v>
      </c>
      <c r="H281" s="263" t="s">
        <v>1086</v>
      </c>
      <c r="I281" s="262">
        <v>791</v>
      </c>
      <c r="J281" s="263" t="s">
        <v>383</v>
      </c>
      <c r="K281" s="187">
        <f t="shared" si="4"/>
        <v>8481</v>
      </c>
      <c r="L281" s="188">
        <v>16</v>
      </c>
    </row>
    <row r="282" spans="1:12" x14ac:dyDescent="0.25">
      <c r="A282" s="262">
        <v>3866</v>
      </c>
      <c r="B282" s="268" t="s">
        <v>382</v>
      </c>
      <c r="C282" s="264"/>
      <c r="D282">
        <v>281</v>
      </c>
      <c r="E282" s="263" t="s">
        <v>1087</v>
      </c>
      <c r="F282" s="263" t="s">
        <v>1087</v>
      </c>
      <c r="G282" s="263" t="s">
        <v>1088</v>
      </c>
      <c r="H282" s="263" t="s">
        <v>1089</v>
      </c>
      <c r="I282" s="262">
        <v>790</v>
      </c>
      <c r="J282" s="263" t="s">
        <v>383</v>
      </c>
      <c r="K282" s="187">
        <f t="shared" si="4"/>
        <v>3866</v>
      </c>
      <c r="L282" s="188">
        <v>17</v>
      </c>
    </row>
    <row r="283" spans="1:12" x14ac:dyDescent="0.25">
      <c r="A283" s="262">
        <v>6522</v>
      </c>
      <c r="B283" s="268" t="s">
        <v>382</v>
      </c>
      <c r="C283" s="264"/>
      <c r="D283">
        <v>282</v>
      </c>
      <c r="E283" s="263" t="s">
        <v>1090</v>
      </c>
      <c r="F283" s="263" t="s">
        <v>1090</v>
      </c>
      <c r="G283" s="263" t="s">
        <v>1088</v>
      </c>
      <c r="H283" s="263" t="s">
        <v>1089</v>
      </c>
      <c r="I283" s="262">
        <v>790</v>
      </c>
      <c r="J283" s="263" t="s">
        <v>383</v>
      </c>
      <c r="K283" s="187">
        <f t="shared" si="4"/>
        <v>6522</v>
      </c>
      <c r="L283" s="188">
        <v>18</v>
      </c>
    </row>
    <row r="284" spans="1:12" x14ac:dyDescent="0.25">
      <c r="A284" s="262">
        <v>3864</v>
      </c>
      <c r="B284" s="268" t="s">
        <v>382</v>
      </c>
      <c r="C284" s="264"/>
      <c r="D284">
        <v>283</v>
      </c>
      <c r="E284" s="263" t="s">
        <v>1091</v>
      </c>
      <c r="F284" s="263" t="s">
        <v>1091</v>
      </c>
      <c r="G284" s="263" t="s">
        <v>1088</v>
      </c>
      <c r="H284" s="263" t="s">
        <v>1089</v>
      </c>
      <c r="I284" s="262">
        <v>790</v>
      </c>
      <c r="J284" s="263" t="s">
        <v>383</v>
      </c>
      <c r="K284" s="187">
        <f t="shared" si="4"/>
        <v>3864</v>
      </c>
      <c r="L284" s="188">
        <v>19</v>
      </c>
    </row>
    <row r="285" spans="1:12" x14ac:dyDescent="0.25">
      <c r="A285" s="262">
        <v>6521</v>
      </c>
      <c r="B285" s="268" t="s">
        <v>382</v>
      </c>
      <c r="C285" s="264"/>
      <c r="D285">
        <v>284</v>
      </c>
      <c r="E285" s="263" t="s">
        <v>1092</v>
      </c>
      <c r="F285" s="263" t="s">
        <v>1092</v>
      </c>
      <c r="G285" s="263" t="s">
        <v>1088</v>
      </c>
      <c r="H285" s="263" t="s">
        <v>1089</v>
      </c>
      <c r="I285" s="262">
        <v>790</v>
      </c>
      <c r="J285" s="263" t="s">
        <v>383</v>
      </c>
      <c r="K285" s="187">
        <f t="shared" si="4"/>
        <v>6521</v>
      </c>
      <c r="L285" s="188">
        <v>20</v>
      </c>
    </row>
    <row r="286" spans="1:12" x14ac:dyDescent="0.25">
      <c r="A286" s="262">
        <v>6524</v>
      </c>
      <c r="B286" s="268" t="s">
        <v>382</v>
      </c>
      <c r="C286" s="264"/>
      <c r="D286">
        <v>285</v>
      </c>
      <c r="E286" s="263" t="s">
        <v>1093</v>
      </c>
      <c r="F286" s="263" t="s">
        <v>1094</v>
      </c>
      <c r="G286" s="263" t="s">
        <v>1088</v>
      </c>
      <c r="H286" s="263" t="s">
        <v>1089</v>
      </c>
      <c r="I286" s="262">
        <v>790</v>
      </c>
      <c r="J286" s="263" t="s">
        <v>383</v>
      </c>
      <c r="K286" s="187">
        <f t="shared" si="4"/>
        <v>6524</v>
      </c>
      <c r="L286" s="188">
        <v>21</v>
      </c>
    </row>
    <row r="287" spans="1:12" x14ac:dyDescent="0.25">
      <c r="A287" s="262">
        <v>4525</v>
      </c>
      <c r="B287" s="268" t="s">
        <v>382</v>
      </c>
      <c r="C287" s="264"/>
      <c r="D287">
        <v>286</v>
      </c>
      <c r="E287" s="263" t="s">
        <v>1095</v>
      </c>
      <c r="F287" s="263" t="s">
        <v>1095</v>
      </c>
      <c r="G287" s="263" t="s">
        <v>1088</v>
      </c>
      <c r="H287" s="263" t="s">
        <v>1089</v>
      </c>
      <c r="I287" s="262">
        <v>790</v>
      </c>
      <c r="J287" s="263" t="s">
        <v>383</v>
      </c>
      <c r="K287" s="187">
        <f t="shared" si="4"/>
        <v>4525</v>
      </c>
      <c r="L287" s="188">
        <v>22</v>
      </c>
    </row>
    <row r="288" spans="1:12" x14ac:dyDescent="0.25">
      <c r="A288" s="262">
        <v>4526</v>
      </c>
      <c r="B288" s="268" t="s">
        <v>382</v>
      </c>
      <c r="C288" s="264"/>
      <c r="D288">
        <v>287</v>
      </c>
      <c r="E288" s="263" t="s">
        <v>1096</v>
      </c>
      <c r="F288" s="263" t="s">
        <v>1096</v>
      </c>
      <c r="G288" s="263" t="s">
        <v>1088</v>
      </c>
      <c r="H288" s="263" t="s">
        <v>1089</v>
      </c>
      <c r="I288" s="262">
        <v>790</v>
      </c>
      <c r="J288" s="263" t="s">
        <v>383</v>
      </c>
      <c r="K288" s="187">
        <f t="shared" si="4"/>
        <v>4526</v>
      </c>
      <c r="L288" s="188">
        <v>23</v>
      </c>
    </row>
    <row r="289" spans="1:12" x14ac:dyDescent="0.25">
      <c r="A289" s="262">
        <v>3357</v>
      </c>
      <c r="B289" s="268" t="s">
        <v>382</v>
      </c>
      <c r="C289" s="264"/>
      <c r="D289">
        <v>288</v>
      </c>
      <c r="E289" s="263" t="s">
        <v>1097</v>
      </c>
      <c r="F289" s="263" t="s">
        <v>1097</v>
      </c>
      <c r="G289" s="263" t="s">
        <v>1088</v>
      </c>
      <c r="H289" s="263" t="s">
        <v>1089</v>
      </c>
      <c r="I289" s="262">
        <v>790</v>
      </c>
      <c r="J289" s="263" t="s">
        <v>383</v>
      </c>
      <c r="K289" s="187">
        <f t="shared" si="4"/>
        <v>3357</v>
      </c>
      <c r="L289" s="188">
        <v>24</v>
      </c>
    </row>
    <row r="290" spans="1:12" x14ac:dyDescent="0.25">
      <c r="A290" s="262">
        <v>4609</v>
      </c>
      <c r="B290" s="268" t="s">
        <v>382</v>
      </c>
      <c r="C290" s="264"/>
      <c r="D290">
        <v>289</v>
      </c>
      <c r="E290" s="263" t="s">
        <v>1098</v>
      </c>
      <c r="F290" s="263" t="s">
        <v>1098</v>
      </c>
      <c r="G290" s="263" t="s">
        <v>1088</v>
      </c>
      <c r="H290" s="263" t="s">
        <v>1089</v>
      </c>
      <c r="I290" s="262">
        <v>790</v>
      </c>
      <c r="J290" s="263" t="s">
        <v>383</v>
      </c>
      <c r="K290" s="187">
        <f t="shared" si="4"/>
        <v>4609</v>
      </c>
      <c r="L290" s="188">
        <v>1</v>
      </c>
    </row>
    <row r="291" spans="1:12" x14ac:dyDescent="0.25">
      <c r="A291" s="262">
        <v>6519</v>
      </c>
      <c r="B291" s="268" t="s">
        <v>382</v>
      </c>
      <c r="C291" s="264"/>
      <c r="D291">
        <v>290</v>
      </c>
      <c r="E291" s="263" t="s">
        <v>1099</v>
      </c>
      <c r="F291" s="263" t="s">
        <v>1099</v>
      </c>
      <c r="G291" s="263" t="s">
        <v>1088</v>
      </c>
      <c r="H291" s="263" t="s">
        <v>1089</v>
      </c>
      <c r="I291" s="262">
        <v>790</v>
      </c>
      <c r="J291" s="263" t="s">
        <v>383</v>
      </c>
      <c r="K291" s="187">
        <f t="shared" si="4"/>
        <v>6519</v>
      </c>
      <c r="L291" s="188">
        <v>2</v>
      </c>
    </row>
    <row r="292" spans="1:12" x14ac:dyDescent="0.25">
      <c r="A292" s="262">
        <v>3865</v>
      </c>
      <c r="B292" s="268" t="s">
        <v>382</v>
      </c>
      <c r="C292" s="264"/>
      <c r="D292">
        <v>291</v>
      </c>
      <c r="E292" s="263" t="s">
        <v>1100</v>
      </c>
      <c r="F292" s="263" t="s">
        <v>1100</v>
      </c>
      <c r="G292" s="263" t="s">
        <v>1088</v>
      </c>
      <c r="H292" s="263" t="s">
        <v>1089</v>
      </c>
      <c r="I292" s="262">
        <v>790</v>
      </c>
      <c r="J292" s="263" t="s">
        <v>383</v>
      </c>
      <c r="K292" s="187">
        <f t="shared" si="4"/>
        <v>3865</v>
      </c>
      <c r="L292" s="188">
        <v>3</v>
      </c>
    </row>
    <row r="293" spans="1:12" x14ac:dyDescent="0.25">
      <c r="A293" s="262">
        <v>6520</v>
      </c>
      <c r="B293" s="268" t="s">
        <v>382</v>
      </c>
      <c r="C293" s="264"/>
      <c r="D293">
        <v>292</v>
      </c>
      <c r="E293" s="263" t="s">
        <v>1101</v>
      </c>
      <c r="F293" s="263" t="s">
        <v>1102</v>
      </c>
      <c r="G293" s="263" t="s">
        <v>1088</v>
      </c>
      <c r="H293" s="263" t="s">
        <v>1089</v>
      </c>
      <c r="I293" s="262">
        <v>790</v>
      </c>
      <c r="J293" s="263" t="s">
        <v>383</v>
      </c>
      <c r="K293" s="187">
        <f t="shared" si="4"/>
        <v>6520</v>
      </c>
      <c r="L293" s="188">
        <v>4</v>
      </c>
    </row>
    <row r="294" spans="1:12" x14ac:dyDescent="0.25">
      <c r="A294" s="262">
        <v>6523</v>
      </c>
      <c r="B294" s="268" t="s">
        <v>382</v>
      </c>
      <c r="C294" s="264"/>
      <c r="D294">
        <v>293</v>
      </c>
      <c r="E294" s="263" t="s">
        <v>1103</v>
      </c>
      <c r="F294" s="263" t="s">
        <v>1104</v>
      </c>
      <c r="G294" s="263" t="s">
        <v>1088</v>
      </c>
      <c r="H294" s="263" t="s">
        <v>1089</v>
      </c>
      <c r="I294" s="262">
        <v>790</v>
      </c>
      <c r="J294" s="263" t="s">
        <v>383</v>
      </c>
      <c r="K294" s="187">
        <f t="shared" si="4"/>
        <v>6523</v>
      </c>
      <c r="L294" s="188">
        <v>5</v>
      </c>
    </row>
    <row r="295" spans="1:12" x14ac:dyDescent="0.25">
      <c r="A295" s="262">
        <v>3874</v>
      </c>
      <c r="B295" s="268" t="s">
        <v>382</v>
      </c>
      <c r="C295" s="264"/>
      <c r="D295">
        <v>294</v>
      </c>
      <c r="E295" s="263" t="s">
        <v>1105</v>
      </c>
      <c r="F295" s="263" t="s">
        <v>1105</v>
      </c>
      <c r="G295" s="263" t="s">
        <v>1106</v>
      </c>
      <c r="H295" s="263" t="s">
        <v>1107</v>
      </c>
      <c r="I295" s="262">
        <v>910</v>
      </c>
      <c r="J295" s="263" t="s">
        <v>383</v>
      </c>
      <c r="K295" s="187">
        <f t="shared" si="4"/>
        <v>3874</v>
      </c>
      <c r="L295" s="188">
        <v>6</v>
      </c>
    </row>
    <row r="296" spans="1:12" x14ac:dyDescent="0.25">
      <c r="A296" s="262">
        <v>5843</v>
      </c>
      <c r="B296" s="268" t="s">
        <v>382</v>
      </c>
      <c r="C296" s="264"/>
      <c r="D296">
        <v>295</v>
      </c>
      <c r="E296" s="263" t="s">
        <v>1108</v>
      </c>
      <c r="F296" s="263" t="s">
        <v>1108</v>
      </c>
      <c r="G296" s="263" t="s">
        <v>1109</v>
      </c>
      <c r="H296" s="263" t="s">
        <v>1110</v>
      </c>
      <c r="I296" s="262">
        <v>79</v>
      </c>
      <c r="J296" s="263" t="s">
        <v>383</v>
      </c>
      <c r="K296" s="187">
        <f t="shared" si="4"/>
        <v>5843</v>
      </c>
      <c r="L296" s="188">
        <v>7</v>
      </c>
    </row>
    <row r="297" spans="1:12" x14ac:dyDescent="0.25">
      <c r="A297" s="262">
        <v>4491</v>
      </c>
      <c r="B297" s="268" t="s">
        <v>382</v>
      </c>
      <c r="C297" s="264"/>
      <c r="D297">
        <v>296</v>
      </c>
      <c r="E297" s="263" t="s">
        <v>1111</v>
      </c>
      <c r="F297" s="263" t="s">
        <v>1111</v>
      </c>
      <c r="G297" s="263" t="s">
        <v>814</v>
      </c>
      <c r="H297" s="263" t="s">
        <v>815</v>
      </c>
      <c r="I297" s="262">
        <v>867</v>
      </c>
      <c r="J297" s="263" t="s">
        <v>383</v>
      </c>
      <c r="K297" s="187">
        <f t="shared" si="4"/>
        <v>4491</v>
      </c>
      <c r="L297" s="188">
        <v>8</v>
      </c>
    </row>
    <row r="298" spans="1:12" x14ac:dyDescent="0.25">
      <c r="A298" s="262">
        <v>3709</v>
      </c>
      <c r="B298" s="268" t="s">
        <v>382</v>
      </c>
      <c r="C298" s="264"/>
      <c r="D298">
        <v>297</v>
      </c>
      <c r="E298" s="263" t="s">
        <v>1112</v>
      </c>
      <c r="F298" s="263" t="s">
        <v>1112</v>
      </c>
      <c r="G298" s="263" t="s">
        <v>814</v>
      </c>
      <c r="H298" s="263" t="s">
        <v>815</v>
      </c>
      <c r="I298" s="262">
        <v>867</v>
      </c>
      <c r="J298" s="263" t="s">
        <v>383</v>
      </c>
      <c r="K298" s="187">
        <f t="shared" si="4"/>
        <v>3709</v>
      </c>
      <c r="L298" s="188">
        <v>9</v>
      </c>
    </row>
    <row r="299" spans="1:12" x14ac:dyDescent="0.25">
      <c r="A299" s="262">
        <v>5653</v>
      </c>
      <c r="B299" s="268" t="s">
        <v>382</v>
      </c>
      <c r="C299" s="264"/>
      <c r="D299">
        <v>298</v>
      </c>
      <c r="E299" s="263" t="s">
        <v>1113</v>
      </c>
      <c r="F299" s="263" t="s">
        <v>1113</v>
      </c>
      <c r="G299" s="263" t="s">
        <v>814</v>
      </c>
      <c r="H299" s="263" t="s">
        <v>815</v>
      </c>
      <c r="I299" s="262">
        <v>867</v>
      </c>
      <c r="J299" s="263" t="s">
        <v>383</v>
      </c>
      <c r="K299" s="187">
        <f t="shared" si="4"/>
        <v>5653</v>
      </c>
      <c r="L299" s="188">
        <v>10</v>
      </c>
    </row>
    <row r="300" spans="1:12" x14ac:dyDescent="0.25">
      <c r="A300" s="262">
        <v>3825</v>
      </c>
      <c r="B300" s="268" t="s">
        <v>382</v>
      </c>
      <c r="C300" s="264"/>
      <c r="D300">
        <v>299</v>
      </c>
      <c r="E300" s="263" t="s">
        <v>1114</v>
      </c>
      <c r="F300" s="263" t="s">
        <v>1115</v>
      </c>
      <c r="G300" s="263" t="s">
        <v>561</v>
      </c>
      <c r="H300" s="263" t="s">
        <v>562</v>
      </c>
      <c r="I300" s="262">
        <v>870</v>
      </c>
      <c r="J300" s="263" t="s">
        <v>383</v>
      </c>
      <c r="K300" s="187">
        <f t="shared" si="4"/>
        <v>3825</v>
      </c>
      <c r="L300" s="188">
        <v>11</v>
      </c>
    </row>
    <row r="301" spans="1:12" x14ac:dyDescent="0.25">
      <c r="A301" s="262">
        <v>6708</v>
      </c>
      <c r="B301" s="268" t="s">
        <v>382</v>
      </c>
      <c r="C301" s="264"/>
      <c r="D301">
        <v>300</v>
      </c>
      <c r="E301" s="263" t="s">
        <v>1116</v>
      </c>
      <c r="F301" s="263" t="s">
        <v>1116</v>
      </c>
      <c r="G301" s="263" t="s">
        <v>1117</v>
      </c>
      <c r="H301" s="263" t="s">
        <v>1118</v>
      </c>
      <c r="I301" s="262">
        <v>1159</v>
      </c>
      <c r="J301" s="263" t="s">
        <v>383</v>
      </c>
      <c r="K301" s="187">
        <f t="shared" si="4"/>
        <v>6708</v>
      </c>
      <c r="L301" s="188">
        <v>12</v>
      </c>
    </row>
    <row r="302" spans="1:12" x14ac:dyDescent="0.25">
      <c r="A302" s="262">
        <v>870</v>
      </c>
      <c r="B302" s="268" t="s">
        <v>382</v>
      </c>
      <c r="C302" s="264"/>
      <c r="D302">
        <v>301</v>
      </c>
      <c r="E302" s="263" t="s">
        <v>1119</v>
      </c>
      <c r="F302" s="263" t="s">
        <v>1119</v>
      </c>
      <c r="G302" s="263" t="s">
        <v>990</v>
      </c>
      <c r="H302" s="263" t="s">
        <v>399</v>
      </c>
      <c r="I302" s="262">
        <v>186</v>
      </c>
      <c r="J302" s="263" t="s">
        <v>383</v>
      </c>
      <c r="K302" s="187">
        <f t="shared" si="4"/>
        <v>870</v>
      </c>
      <c r="L302" s="188">
        <v>13</v>
      </c>
    </row>
    <row r="303" spans="1:12" x14ac:dyDescent="0.25">
      <c r="A303" s="262">
        <v>871</v>
      </c>
      <c r="B303" s="268" t="s">
        <v>382</v>
      </c>
      <c r="C303" s="264"/>
      <c r="D303">
        <v>302</v>
      </c>
      <c r="E303" s="263" t="s">
        <v>1120</v>
      </c>
      <c r="F303" s="263" t="s">
        <v>1120</v>
      </c>
      <c r="G303" s="263" t="s">
        <v>990</v>
      </c>
      <c r="H303" s="263" t="s">
        <v>399</v>
      </c>
      <c r="I303" s="262">
        <v>186</v>
      </c>
      <c r="J303" s="263" t="s">
        <v>383</v>
      </c>
      <c r="K303" s="187">
        <f t="shared" si="4"/>
        <v>871</v>
      </c>
      <c r="L303" s="188">
        <v>14</v>
      </c>
    </row>
    <row r="304" spans="1:12" x14ac:dyDescent="0.25">
      <c r="A304" s="262">
        <v>5837</v>
      </c>
      <c r="B304" s="268" t="s">
        <v>382</v>
      </c>
      <c r="C304" s="264"/>
      <c r="D304">
        <v>303</v>
      </c>
      <c r="E304" s="263" t="s">
        <v>1121</v>
      </c>
      <c r="F304" s="263" t="s">
        <v>1121</v>
      </c>
      <c r="G304" s="263" t="s">
        <v>949</v>
      </c>
      <c r="H304" s="263" t="s">
        <v>950</v>
      </c>
      <c r="I304" s="262">
        <v>411</v>
      </c>
      <c r="J304" s="263" t="s">
        <v>383</v>
      </c>
      <c r="K304" s="187">
        <f t="shared" si="4"/>
        <v>5837</v>
      </c>
      <c r="L304" s="188">
        <v>15</v>
      </c>
    </row>
    <row r="305" spans="1:12" x14ac:dyDescent="0.25">
      <c r="A305" s="262">
        <v>1936</v>
      </c>
      <c r="B305" s="268" t="s">
        <v>382</v>
      </c>
      <c r="C305" s="264"/>
      <c r="D305">
        <v>304</v>
      </c>
      <c r="E305" s="263" t="s">
        <v>1122</v>
      </c>
      <c r="F305" s="263" t="s">
        <v>1122</v>
      </c>
      <c r="G305" s="263" t="s">
        <v>1123</v>
      </c>
      <c r="H305" s="263" t="s">
        <v>1124</v>
      </c>
      <c r="I305" s="262">
        <v>381</v>
      </c>
      <c r="J305" s="263" t="s">
        <v>383</v>
      </c>
      <c r="K305" s="187">
        <f t="shared" si="4"/>
        <v>1936</v>
      </c>
      <c r="L305" s="188">
        <v>16</v>
      </c>
    </row>
    <row r="306" spans="1:12" x14ac:dyDescent="0.25">
      <c r="A306" s="262">
        <v>6012</v>
      </c>
      <c r="B306" s="268" t="s">
        <v>382</v>
      </c>
      <c r="C306" s="264"/>
      <c r="D306">
        <v>305</v>
      </c>
      <c r="E306" s="263" t="s">
        <v>1125</v>
      </c>
      <c r="F306" s="263" t="s">
        <v>1125</v>
      </c>
      <c r="G306" s="263" t="s">
        <v>1126</v>
      </c>
      <c r="H306" s="263" t="s">
        <v>1127</v>
      </c>
      <c r="I306" s="262">
        <v>25</v>
      </c>
      <c r="J306" s="263" t="s">
        <v>383</v>
      </c>
      <c r="K306" s="187">
        <f t="shared" si="4"/>
        <v>6012</v>
      </c>
      <c r="L306" s="188">
        <v>17</v>
      </c>
    </row>
    <row r="307" spans="1:12" x14ac:dyDescent="0.25">
      <c r="A307" s="262">
        <v>5975</v>
      </c>
      <c r="B307" s="268" t="s">
        <v>382</v>
      </c>
      <c r="C307" s="264"/>
      <c r="D307">
        <v>306</v>
      </c>
      <c r="E307" s="263" t="s">
        <v>1128</v>
      </c>
      <c r="F307" s="263" t="s">
        <v>1128</v>
      </c>
      <c r="G307" s="263" t="s">
        <v>700</v>
      </c>
      <c r="H307" s="263" t="s">
        <v>701</v>
      </c>
      <c r="I307" s="262">
        <v>357</v>
      </c>
      <c r="J307" s="263" t="s">
        <v>383</v>
      </c>
      <c r="K307" s="187">
        <f t="shared" si="4"/>
        <v>5975</v>
      </c>
      <c r="L307" s="188">
        <v>18</v>
      </c>
    </row>
    <row r="308" spans="1:12" x14ac:dyDescent="0.25">
      <c r="A308" s="262">
        <v>6896</v>
      </c>
      <c r="B308" s="268" t="s">
        <v>382</v>
      </c>
      <c r="C308" s="264"/>
      <c r="D308">
        <v>307</v>
      </c>
      <c r="E308" s="263" t="s">
        <v>1129</v>
      </c>
      <c r="F308" s="263" t="s">
        <v>1129</v>
      </c>
      <c r="G308" s="263" t="s">
        <v>700</v>
      </c>
      <c r="H308" s="263" t="s">
        <v>701</v>
      </c>
      <c r="I308" s="262">
        <v>357</v>
      </c>
      <c r="J308" s="263" t="s">
        <v>383</v>
      </c>
      <c r="K308" s="187">
        <f t="shared" si="4"/>
        <v>6896</v>
      </c>
      <c r="L308" s="188">
        <v>19</v>
      </c>
    </row>
    <row r="309" spans="1:12" x14ac:dyDescent="0.25">
      <c r="A309" s="262">
        <v>4253</v>
      </c>
      <c r="B309" s="268" t="s">
        <v>382</v>
      </c>
      <c r="C309" s="264"/>
      <c r="D309">
        <v>308</v>
      </c>
      <c r="E309" s="263" t="s">
        <v>1130</v>
      </c>
      <c r="F309" s="263" t="s">
        <v>1130</v>
      </c>
      <c r="G309" s="263" t="s">
        <v>955</v>
      </c>
      <c r="H309" s="263" t="s">
        <v>956</v>
      </c>
      <c r="I309" s="262">
        <v>979</v>
      </c>
      <c r="J309" s="263" t="s">
        <v>383</v>
      </c>
      <c r="K309" s="187">
        <f t="shared" si="4"/>
        <v>4253</v>
      </c>
      <c r="L309" s="188">
        <v>20</v>
      </c>
    </row>
    <row r="310" spans="1:12" x14ac:dyDescent="0.25">
      <c r="A310" s="262">
        <v>6918</v>
      </c>
      <c r="B310" s="268" t="s">
        <v>382</v>
      </c>
      <c r="C310" s="264"/>
      <c r="D310">
        <v>309</v>
      </c>
      <c r="E310" s="263" t="s">
        <v>1131</v>
      </c>
      <c r="F310" s="263" t="s">
        <v>1132</v>
      </c>
      <c r="G310" s="263" t="s">
        <v>1029</v>
      </c>
      <c r="H310" s="263" t="s">
        <v>1030</v>
      </c>
      <c r="I310" s="262">
        <v>2288</v>
      </c>
      <c r="J310" s="263" t="s">
        <v>383</v>
      </c>
      <c r="K310" s="187">
        <f t="shared" si="4"/>
        <v>6918</v>
      </c>
      <c r="L310" s="188">
        <v>21</v>
      </c>
    </row>
    <row r="311" spans="1:12" x14ac:dyDescent="0.25">
      <c r="A311" s="262">
        <v>3364</v>
      </c>
      <c r="B311" s="268" t="s">
        <v>382</v>
      </c>
      <c r="C311" s="264"/>
      <c r="D311">
        <v>310</v>
      </c>
      <c r="E311" s="263" t="s">
        <v>1133</v>
      </c>
      <c r="F311" s="263" t="s">
        <v>1133</v>
      </c>
      <c r="G311" s="263" t="s">
        <v>1134</v>
      </c>
      <c r="H311" s="263" t="s">
        <v>1135</v>
      </c>
      <c r="I311" s="262">
        <v>2138</v>
      </c>
      <c r="J311" s="263" t="s">
        <v>383</v>
      </c>
      <c r="K311" s="187">
        <f t="shared" si="4"/>
        <v>3364</v>
      </c>
      <c r="L311" s="188">
        <v>22</v>
      </c>
    </row>
    <row r="312" spans="1:12" x14ac:dyDescent="0.25">
      <c r="A312" s="262">
        <v>1578</v>
      </c>
      <c r="B312" s="268" t="s">
        <v>382</v>
      </c>
      <c r="C312" s="264"/>
      <c r="D312">
        <v>311</v>
      </c>
      <c r="E312" s="263" t="s">
        <v>1136</v>
      </c>
      <c r="F312" s="263" t="s">
        <v>1136</v>
      </c>
      <c r="G312" s="263" t="s">
        <v>1137</v>
      </c>
      <c r="H312" s="263" t="s">
        <v>1138</v>
      </c>
      <c r="I312" s="262">
        <v>323</v>
      </c>
      <c r="J312" s="263" t="s">
        <v>383</v>
      </c>
      <c r="K312" s="187">
        <f t="shared" si="4"/>
        <v>1578</v>
      </c>
      <c r="L312" s="188">
        <v>23</v>
      </c>
    </row>
    <row r="313" spans="1:12" x14ac:dyDescent="0.25">
      <c r="A313" s="262">
        <v>2384</v>
      </c>
      <c r="B313" s="268" t="s">
        <v>382</v>
      </c>
      <c r="C313" s="264"/>
      <c r="D313">
        <v>312</v>
      </c>
      <c r="E313" s="263" t="s">
        <v>1139</v>
      </c>
      <c r="F313" s="263" t="s">
        <v>1139</v>
      </c>
      <c r="G313" s="263" t="s">
        <v>1140</v>
      </c>
      <c r="H313" s="263" t="s">
        <v>1141</v>
      </c>
      <c r="I313" s="262">
        <v>786</v>
      </c>
      <c r="J313" s="263" t="s">
        <v>383</v>
      </c>
      <c r="K313" s="187">
        <f t="shared" si="4"/>
        <v>2384</v>
      </c>
      <c r="L313" s="188">
        <v>24</v>
      </c>
    </row>
    <row r="314" spans="1:12" x14ac:dyDescent="0.25">
      <c r="A314" s="262">
        <v>6599</v>
      </c>
      <c r="B314" s="268" t="s">
        <v>382</v>
      </c>
      <c r="C314" s="264"/>
      <c r="D314">
        <v>313</v>
      </c>
      <c r="E314" s="263" t="s">
        <v>1142</v>
      </c>
      <c r="F314" s="263" t="s">
        <v>1142</v>
      </c>
      <c r="G314" s="263" t="s">
        <v>1140</v>
      </c>
      <c r="H314" s="263" t="s">
        <v>1141</v>
      </c>
      <c r="I314" s="262">
        <v>786</v>
      </c>
      <c r="J314" s="263" t="s">
        <v>383</v>
      </c>
      <c r="K314" s="187">
        <f t="shared" si="4"/>
        <v>6599</v>
      </c>
      <c r="L314" s="188">
        <v>1</v>
      </c>
    </row>
    <row r="315" spans="1:12" x14ac:dyDescent="0.25">
      <c r="A315" s="262">
        <v>6601</v>
      </c>
      <c r="B315" s="268" t="s">
        <v>382</v>
      </c>
      <c r="C315" s="264"/>
      <c r="D315">
        <v>314</v>
      </c>
      <c r="E315" s="263" t="s">
        <v>1143</v>
      </c>
      <c r="F315" s="263" t="s">
        <v>1143</v>
      </c>
      <c r="G315" s="263" t="s">
        <v>1140</v>
      </c>
      <c r="H315" s="263" t="s">
        <v>1141</v>
      </c>
      <c r="I315" s="262">
        <v>786</v>
      </c>
      <c r="J315" s="263" t="s">
        <v>383</v>
      </c>
      <c r="K315" s="187">
        <f t="shared" si="4"/>
        <v>6601</v>
      </c>
      <c r="L315" s="188">
        <v>2</v>
      </c>
    </row>
    <row r="316" spans="1:12" x14ac:dyDescent="0.25">
      <c r="A316" s="262">
        <v>6604</v>
      </c>
      <c r="B316" s="268" t="s">
        <v>382</v>
      </c>
      <c r="C316" s="264"/>
      <c r="D316">
        <v>315</v>
      </c>
      <c r="E316" s="263" t="s">
        <v>1144</v>
      </c>
      <c r="F316" s="263" t="s">
        <v>1144</v>
      </c>
      <c r="G316" s="263" t="s">
        <v>1140</v>
      </c>
      <c r="H316" s="263" t="s">
        <v>1141</v>
      </c>
      <c r="I316" s="262">
        <v>786</v>
      </c>
      <c r="J316" s="263" t="s">
        <v>383</v>
      </c>
      <c r="K316" s="187">
        <f t="shared" si="4"/>
        <v>6604</v>
      </c>
      <c r="L316" s="188">
        <v>3</v>
      </c>
    </row>
    <row r="317" spans="1:12" x14ac:dyDescent="0.25">
      <c r="A317" s="262">
        <v>6603</v>
      </c>
      <c r="B317" s="268" t="s">
        <v>382</v>
      </c>
      <c r="C317" s="264"/>
      <c r="D317">
        <v>316</v>
      </c>
      <c r="E317" s="263" t="s">
        <v>1145</v>
      </c>
      <c r="F317" s="263" t="s">
        <v>1145</v>
      </c>
      <c r="G317" s="263" t="s">
        <v>1140</v>
      </c>
      <c r="H317" s="263" t="s">
        <v>1141</v>
      </c>
      <c r="I317" s="262">
        <v>786</v>
      </c>
      <c r="J317" s="263" t="s">
        <v>383</v>
      </c>
      <c r="K317" s="187">
        <f t="shared" si="4"/>
        <v>6603</v>
      </c>
      <c r="L317" s="188">
        <v>4</v>
      </c>
    </row>
    <row r="318" spans="1:12" x14ac:dyDescent="0.25">
      <c r="A318" s="262">
        <v>6600</v>
      </c>
      <c r="B318" s="268" t="s">
        <v>382</v>
      </c>
      <c r="C318" s="264"/>
      <c r="D318">
        <v>317</v>
      </c>
      <c r="E318" s="263" t="s">
        <v>1146</v>
      </c>
      <c r="F318" s="263" t="s">
        <v>1146</v>
      </c>
      <c r="G318" s="263" t="s">
        <v>1140</v>
      </c>
      <c r="H318" s="263" t="s">
        <v>1141</v>
      </c>
      <c r="I318" s="262">
        <v>786</v>
      </c>
      <c r="J318" s="263" t="s">
        <v>383</v>
      </c>
      <c r="K318" s="187">
        <f t="shared" si="4"/>
        <v>6600</v>
      </c>
      <c r="L318" s="188">
        <v>5</v>
      </c>
    </row>
    <row r="319" spans="1:12" x14ac:dyDescent="0.25">
      <c r="A319" s="262">
        <v>4658</v>
      </c>
      <c r="B319" s="268" t="s">
        <v>382</v>
      </c>
      <c r="C319" s="264"/>
      <c r="D319">
        <v>318</v>
      </c>
      <c r="E319" s="263" t="s">
        <v>1147</v>
      </c>
      <c r="F319" s="263" t="s">
        <v>1147</v>
      </c>
      <c r="G319" s="263" t="s">
        <v>1148</v>
      </c>
      <c r="H319" s="263" t="s">
        <v>1149</v>
      </c>
      <c r="I319" s="262">
        <v>426</v>
      </c>
      <c r="J319" s="263" t="s">
        <v>383</v>
      </c>
      <c r="K319" s="187">
        <f t="shared" si="4"/>
        <v>4658</v>
      </c>
      <c r="L319" s="188">
        <v>6</v>
      </c>
    </row>
    <row r="320" spans="1:12" x14ac:dyDescent="0.25">
      <c r="A320" s="262">
        <v>7109</v>
      </c>
      <c r="B320" s="268" t="s">
        <v>382</v>
      </c>
      <c r="C320" s="264"/>
      <c r="D320">
        <v>319</v>
      </c>
      <c r="E320" s="263" t="s">
        <v>1150</v>
      </c>
      <c r="F320" s="263" t="s">
        <v>1151</v>
      </c>
      <c r="G320" s="263" t="s">
        <v>1005</v>
      </c>
      <c r="H320" s="263" t="s">
        <v>1006</v>
      </c>
      <c r="I320" s="262">
        <v>698</v>
      </c>
      <c r="J320" s="263" t="s">
        <v>383</v>
      </c>
      <c r="K320" s="187">
        <f t="shared" si="4"/>
        <v>7109</v>
      </c>
      <c r="L320" s="188">
        <v>7</v>
      </c>
    </row>
    <row r="321" spans="1:12" x14ac:dyDescent="0.25">
      <c r="A321" s="262">
        <v>56</v>
      </c>
      <c r="B321" s="268" t="s">
        <v>382</v>
      </c>
      <c r="C321" s="264"/>
      <c r="D321">
        <v>320</v>
      </c>
      <c r="E321" s="263" t="s">
        <v>1152</v>
      </c>
      <c r="F321" s="263" t="s">
        <v>1153</v>
      </c>
      <c r="G321" s="263" t="s">
        <v>1154</v>
      </c>
      <c r="H321" s="263" t="s">
        <v>1155</v>
      </c>
      <c r="I321" s="262">
        <v>2185</v>
      </c>
      <c r="J321" s="263" t="s">
        <v>383</v>
      </c>
      <c r="K321" s="187">
        <f t="shared" si="4"/>
        <v>56</v>
      </c>
      <c r="L321" s="188">
        <v>8</v>
      </c>
    </row>
    <row r="322" spans="1:12" x14ac:dyDescent="0.25">
      <c r="A322" s="262">
        <v>4562</v>
      </c>
      <c r="B322" s="268" t="s">
        <v>382</v>
      </c>
      <c r="C322" s="264"/>
      <c r="D322">
        <v>321</v>
      </c>
      <c r="E322" s="263" t="s">
        <v>1156</v>
      </c>
      <c r="F322" s="263" t="s">
        <v>1156</v>
      </c>
      <c r="G322" s="263" t="s">
        <v>625</v>
      </c>
      <c r="H322" s="263" t="s">
        <v>626</v>
      </c>
      <c r="I322" s="262">
        <v>18</v>
      </c>
      <c r="J322" s="263" t="s">
        <v>383</v>
      </c>
      <c r="K322" s="187">
        <f t="shared" si="4"/>
        <v>4562</v>
      </c>
      <c r="L322" s="188">
        <v>9</v>
      </c>
    </row>
    <row r="323" spans="1:12" x14ac:dyDescent="0.25">
      <c r="A323" s="262">
        <v>1420</v>
      </c>
      <c r="B323" s="268" t="s">
        <v>382</v>
      </c>
      <c r="C323" s="264"/>
      <c r="D323">
        <v>322</v>
      </c>
      <c r="E323" s="263" t="s">
        <v>1157</v>
      </c>
      <c r="F323" s="263" t="s">
        <v>1157</v>
      </c>
      <c r="G323" s="263" t="s">
        <v>1158</v>
      </c>
      <c r="H323" s="263" t="s">
        <v>1159</v>
      </c>
      <c r="I323" s="262">
        <v>289</v>
      </c>
      <c r="J323" s="263" t="s">
        <v>383</v>
      </c>
      <c r="K323" s="187">
        <f t="shared" ref="K323:K386" si="5">A323</f>
        <v>1420</v>
      </c>
      <c r="L323" s="188">
        <v>10</v>
      </c>
    </row>
    <row r="324" spans="1:12" x14ac:dyDescent="0.25">
      <c r="A324" s="262">
        <v>5654</v>
      </c>
      <c r="B324" s="268" t="s">
        <v>382</v>
      </c>
      <c r="C324" s="264"/>
      <c r="D324">
        <v>323</v>
      </c>
      <c r="E324" s="263" t="s">
        <v>1160</v>
      </c>
      <c r="F324" s="263" t="s">
        <v>1161</v>
      </c>
      <c r="G324" s="263" t="s">
        <v>1018</v>
      </c>
      <c r="H324" s="263" t="s">
        <v>1019</v>
      </c>
      <c r="I324" s="262">
        <v>192</v>
      </c>
      <c r="J324" s="263" t="s">
        <v>383</v>
      </c>
      <c r="K324" s="187">
        <f t="shared" si="5"/>
        <v>5654</v>
      </c>
      <c r="L324" s="188">
        <v>11</v>
      </c>
    </row>
    <row r="325" spans="1:12" x14ac:dyDescent="0.25">
      <c r="A325" s="262">
        <v>4431</v>
      </c>
      <c r="B325" s="268" t="s">
        <v>382</v>
      </c>
      <c r="C325" s="264"/>
      <c r="D325">
        <v>324</v>
      </c>
      <c r="E325" s="263" t="s">
        <v>1162</v>
      </c>
      <c r="F325" s="263" t="s">
        <v>1162</v>
      </c>
      <c r="G325" s="263" t="s">
        <v>1163</v>
      </c>
      <c r="H325" s="263" t="s">
        <v>1164</v>
      </c>
      <c r="I325" s="262">
        <v>1016</v>
      </c>
      <c r="J325" s="263" t="s">
        <v>383</v>
      </c>
      <c r="K325" s="187">
        <f t="shared" si="5"/>
        <v>4431</v>
      </c>
      <c r="L325" s="188">
        <v>12</v>
      </c>
    </row>
    <row r="326" spans="1:12" x14ac:dyDescent="0.25">
      <c r="A326" s="262">
        <v>4045</v>
      </c>
      <c r="B326" s="268" t="s">
        <v>382</v>
      </c>
      <c r="C326" s="264"/>
      <c r="D326">
        <v>325</v>
      </c>
      <c r="E326" s="263" t="s">
        <v>1165</v>
      </c>
      <c r="F326" s="263" t="s">
        <v>1165</v>
      </c>
      <c r="G326" s="263" t="s">
        <v>207</v>
      </c>
      <c r="H326" s="263" t="s">
        <v>38</v>
      </c>
      <c r="I326" s="262">
        <v>940</v>
      </c>
      <c r="J326" s="263" t="s">
        <v>383</v>
      </c>
      <c r="K326" s="187">
        <f t="shared" si="5"/>
        <v>4045</v>
      </c>
      <c r="L326" s="188">
        <v>13</v>
      </c>
    </row>
    <row r="327" spans="1:12" x14ac:dyDescent="0.25">
      <c r="A327" s="262">
        <v>4164</v>
      </c>
      <c r="B327" s="268" t="s">
        <v>382</v>
      </c>
      <c r="C327" s="264"/>
      <c r="D327">
        <v>326</v>
      </c>
      <c r="E327" s="263" t="s">
        <v>1166</v>
      </c>
      <c r="F327" s="263" t="s">
        <v>1166</v>
      </c>
      <c r="G327" s="263" t="s">
        <v>1167</v>
      </c>
      <c r="H327" s="263" t="s">
        <v>1168</v>
      </c>
      <c r="I327" s="262">
        <v>959</v>
      </c>
      <c r="J327" s="263" t="s">
        <v>383</v>
      </c>
      <c r="K327" s="187">
        <f t="shared" si="5"/>
        <v>4164</v>
      </c>
      <c r="L327" s="188">
        <v>14</v>
      </c>
    </row>
    <row r="328" spans="1:12" x14ac:dyDescent="0.25">
      <c r="A328" s="262">
        <v>4163</v>
      </c>
      <c r="B328" s="268" t="s">
        <v>382</v>
      </c>
      <c r="C328" s="264"/>
      <c r="D328">
        <v>327</v>
      </c>
      <c r="E328" s="263" t="s">
        <v>1169</v>
      </c>
      <c r="F328" s="263" t="s">
        <v>1169</v>
      </c>
      <c r="G328" s="263" t="s">
        <v>1167</v>
      </c>
      <c r="H328" s="263" t="s">
        <v>1168</v>
      </c>
      <c r="I328" s="262">
        <v>959</v>
      </c>
      <c r="J328" s="263" t="s">
        <v>383</v>
      </c>
      <c r="K328" s="187">
        <f t="shared" si="5"/>
        <v>4163</v>
      </c>
      <c r="L328" s="188">
        <v>15</v>
      </c>
    </row>
    <row r="329" spans="1:12" x14ac:dyDescent="0.25">
      <c r="A329" s="262">
        <v>5932</v>
      </c>
      <c r="B329" s="268" t="s">
        <v>382</v>
      </c>
      <c r="C329" s="264"/>
      <c r="D329">
        <v>328</v>
      </c>
      <c r="E329" s="263" t="s">
        <v>1170</v>
      </c>
      <c r="F329" s="263" t="s">
        <v>1171</v>
      </c>
      <c r="G329" s="263" t="s">
        <v>1022</v>
      </c>
      <c r="H329" s="263" t="s">
        <v>1023</v>
      </c>
      <c r="I329" s="262">
        <v>2136</v>
      </c>
      <c r="J329" s="263" t="s">
        <v>383</v>
      </c>
      <c r="K329" s="187">
        <f t="shared" si="5"/>
        <v>5932</v>
      </c>
      <c r="L329" s="188">
        <v>16</v>
      </c>
    </row>
    <row r="330" spans="1:12" x14ac:dyDescent="0.25">
      <c r="A330" s="262">
        <v>4805</v>
      </c>
      <c r="B330" s="268" t="s">
        <v>382</v>
      </c>
      <c r="C330" s="264"/>
      <c r="D330">
        <v>329</v>
      </c>
      <c r="E330" s="263" t="s">
        <v>1172</v>
      </c>
      <c r="F330" s="263" t="s">
        <v>1173</v>
      </c>
      <c r="G330" s="263" t="s">
        <v>207</v>
      </c>
      <c r="H330" s="263" t="s">
        <v>38</v>
      </c>
      <c r="I330" s="262">
        <v>940</v>
      </c>
      <c r="J330" s="263" t="s">
        <v>383</v>
      </c>
      <c r="K330" s="187">
        <f t="shared" si="5"/>
        <v>4805</v>
      </c>
      <c r="L330" s="188">
        <v>17</v>
      </c>
    </row>
    <row r="331" spans="1:12" x14ac:dyDescent="0.25">
      <c r="A331" s="262">
        <v>325</v>
      </c>
      <c r="B331" s="268" t="s">
        <v>382</v>
      </c>
      <c r="C331" s="264"/>
      <c r="D331">
        <v>330</v>
      </c>
      <c r="E331" s="263" t="s">
        <v>1174</v>
      </c>
      <c r="F331" s="263" t="s">
        <v>1174</v>
      </c>
      <c r="G331" s="263" t="s">
        <v>1175</v>
      </c>
      <c r="H331" s="263" t="s">
        <v>1176</v>
      </c>
      <c r="I331" s="262">
        <v>17</v>
      </c>
      <c r="J331" s="263" t="s">
        <v>383</v>
      </c>
      <c r="K331" s="187">
        <f t="shared" si="5"/>
        <v>325</v>
      </c>
      <c r="L331" s="188">
        <v>18</v>
      </c>
    </row>
    <row r="332" spans="1:12" x14ac:dyDescent="0.25">
      <c r="A332" s="262">
        <v>327</v>
      </c>
      <c r="B332" s="268" t="s">
        <v>382</v>
      </c>
      <c r="C332" s="264"/>
      <c r="D332">
        <v>331</v>
      </c>
      <c r="E332" s="263" t="s">
        <v>1177</v>
      </c>
      <c r="F332" s="263" t="s">
        <v>1178</v>
      </c>
      <c r="G332" s="263" t="s">
        <v>1175</v>
      </c>
      <c r="H332" s="263" t="s">
        <v>1176</v>
      </c>
      <c r="I332" s="262">
        <v>17</v>
      </c>
      <c r="J332" s="263" t="s">
        <v>383</v>
      </c>
      <c r="K332" s="187">
        <f t="shared" si="5"/>
        <v>327</v>
      </c>
      <c r="L332" s="188">
        <v>19</v>
      </c>
    </row>
    <row r="333" spans="1:12" x14ac:dyDescent="0.25">
      <c r="A333" s="262">
        <v>328</v>
      </c>
      <c r="B333" s="268" t="s">
        <v>382</v>
      </c>
      <c r="C333" s="264"/>
      <c r="D333">
        <v>332</v>
      </c>
      <c r="E333" s="263" t="s">
        <v>1179</v>
      </c>
      <c r="F333" s="263" t="s">
        <v>1180</v>
      </c>
      <c r="G333" s="263" t="s">
        <v>1175</v>
      </c>
      <c r="H333" s="263" t="s">
        <v>1176</v>
      </c>
      <c r="I333" s="262">
        <v>17</v>
      </c>
      <c r="J333" s="263" t="s">
        <v>383</v>
      </c>
      <c r="K333" s="187">
        <f t="shared" si="5"/>
        <v>328</v>
      </c>
      <c r="L333" s="188">
        <v>20</v>
      </c>
    </row>
    <row r="334" spans="1:12" x14ac:dyDescent="0.25">
      <c r="A334" s="262">
        <v>4262</v>
      </c>
      <c r="B334" s="268" t="s">
        <v>382</v>
      </c>
      <c r="C334" s="264"/>
      <c r="D334">
        <v>333</v>
      </c>
      <c r="E334" s="263" t="s">
        <v>1181</v>
      </c>
      <c r="F334" s="263" t="s">
        <v>1182</v>
      </c>
      <c r="G334" s="263" t="s">
        <v>1175</v>
      </c>
      <c r="H334" s="263" t="s">
        <v>1176</v>
      </c>
      <c r="I334" s="262">
        <v>17</v>
      </c>
      <c r="J334" s="263" t="s">
        <v>383</v>
      </c>
      <c r="K334" s="187">
        <f t="shared" si="5"/>
        <v>4262</v>
      </c>
      <c r="L334" s="188">
        <v>21</v>
      </c>
    </row>
    <row r="335" spans="1:12" x14ac:dyDescent="0.25">
      <c r="A335" s="262">
        <v>330</v>
      </c>
      <c r="B335" s="268" t="s">
        <v>382</v>
      </c>
      <c r="C335" s="264"/>
      <c r="D335">
        <v>334</v>
      </c>
      <c r="E335" s="263" t="s">
        <v>1183</v>
      </c>
      <c r="F335" s="263" t="s">
        <v>1184</v>
      </c>
      <c r="G335" s="263" t="s">
        <v>1175</v>
      </c>
      <c r="H335" s="263" t="s">
        <v>1176</v>
      </c>
      <c r="I335" s="262">
        <v>17</v>
      </c>
      <c r="J335" s="263" t="s">
        <v>383</v>
      </c>
      <c r="K335" s="187">
        <f t="shared" si="5"/>
        <v>330</v>
      </c>
      <c r="L335" s="188">
        <v>22</v>
      </c>
    </row>
    <row r="336" spans="1:12" x14ac:dyDescent="0.25">
      <c r="A336" s="262">
        <v>331</v>
      </c>
      <c r="B336" s="268" t="s">
        <v>382</v>
      </c>
      <c r="C336" s="264"/>
      <c r="D336">
        <v>335</v>
      </c>
      <c r="E336" s="263" t="s">
        <v>1185</v>
      </c>
      <c r="F336" s="263" t="s">
        <v>1186</v>
      </c>
      <c r="G336" s="263" t="s">
        <v>1175</v>
      </c>
      <c r="H336" s="263" t="s">
        <v>1176</v>
      </c>
      <c r="I336" s="262">
        <v>17</v>
      </c>
      <c r="J336" s="263" t="s">
        <v>383</v>
      </c>
      <c r="K336" s="187">
        <f t="shared" si="5"/>
        <v>331</v>
      </c>
      <c r="L336" s="188">
        <v>23</v>
      </c>
    </row>
    <row r="337" spans="1:12" x14ac:dyDescent="0.25">
      <c r="A337" s="262">
        <v>332</v>
      </c>
      <c r="B337" s="268" t="s">
        <v>382</v>
      </c>
      <c r="C337" s="264"/>
      <c r="D337">
        <v>336</v>
      </c>
      <c r="E337" s="263" t="s">
        <v>1187</v>
      </c>
      <c r="F337" s="263" t="s">
        <v>1188</v>
      </c>
      <c r="G337" s="263" t="s">
        <v>1175</v>
      </c>
      <c r="H337" s="263" t="s">
        <v>1176</v>
      </c>
      <c r="I337" s="262">
        <v>17</v>
      </c>
      <c r="J337" s="263" t="s">
        <v>383</v>
      </c>
      <c r="K337" s="187">
        <f t="shared" si="5"/>
        <v>332</v>
      </c>
      <c r="L337" s="188">
        <v>24</v>
      </c>
    </row>
    <row r="338" spans="1:12" x14ac:dyDescent="0.25">
      <c r="A338" s="262">
        <v>6315</v>
      </c>
      <c r="B338" s="268" t="s">
        <v>382</v>
      </c>
      <c r="C338" s="264"/>
      <c r="D338">
        <v>337</v>
      </c>
      <c r="E338" s="263" t="s">
        <v>1189</v>
      </c>
      <c r="F338" s="263" t="s">
        <v>1189</v>
      </c>
      <c r="G338" s="263" t="s">
        <v>1190</v>
      </c>
      <c r="H338" s="263" t="s">
        <v>1191</v>
      </c>
      <c r="I338" s="262">
        <v>914</v>
      </c>
      <c r="J338" s="263" t="s">
        <v>383</v>
      </c>
      <c r="K338" s="187">
        <f t="shared" si="5"/>
        <v>6315</v>
      </c>
      <c r="L338" s="188">
        <v>1</v>
      </c>
    </row>
    <row r="339" spans="1:12" x14ac:dyDescent="0.25">
      <c r="A339" s="262">
        <v>3499</v>
      </c>
      <c r="B339" s="268" t="s">
        <v>382</v>
      </c>
      <c r="C339" s="264"/>
      <c r="D339">
        <v>338</v>
      </c>
      <c r="E339" s="263" t="s">
        <v>1192</v>
      </c>
      <c r="F339" s="263" t="s">
        <v>1192</v>
      </c>
      <c r="G339" s="263" t="s">
        <v>711</v>
      </c>
      <c r="H339" s="263" t="s">
        <v>712</v>
      </c>
      <c r="I339" s="262">
        <v>817</v>
      </c>
      <c r="J339" s="263" t="s">
        <v>383</v>
      </c>
      <c r="K339" s="187">
        <f t="shared" si="5"/>
        <v>3499</v>
      </c>
      <c r="L339" s="188">
        <v>2</v>
      </c>
    </row>
    <row r="340" spans="1:12" x14ac:dyDescent="0.25">
      <c r="A340" s="262">
        <v>1168</v>
      </c>
      <c r="B340" s="268" t="s">
        <v>382</v>
      </c>
      <c r="C340" s="264"/>
      <c r="D340">
        <v>339</v>
      </c>
      <c r="E340" s="263" t="s">
        <v>1193</v>
      </c>
      <c r="F340" s="263" t="s">
        <v>1193</v>
      </c>
      <c r="G340" s="263" t="s">
        <v>1194</v>
      </c>
      <c r="H340" s="263" t="s">
        <v>1195</v>
      </c>
      <c r="I340" s="262">
        <v>270</v>
      </c>
      <c r="J340" s="263" t="s">
        <v>383</v>
      </c>
      <c r="K340" s="187">
        <f t="shared" si="5"/>
        <v>1168</v>
      </c>
      <c r="L340" s="188">
        <v>3</v>
      </c>
    </row>
    <row r="341" spans="1:12" x14ac:dyDescent="0.25">
      <c r="A341" s="262">
        <v>6140</v>
      </c>
      <c r="B341" s="268" t="s">
        <v>382</v>
      </c>
      <c r="C341" s="264"/>
      <c r="D341">
        <v>340</v>
      </c>
      <c r="E341" s="263" t="s">
        <v>1196</v>
      </c>
      <c r="F341" s="263" t="s">
        <v>1196</v>
      </c>
      <c r="G341" s="263" t="s">
        <v>1197</v>
      </c>
      <c r="H341" s="263" t="s">
        <v>1198</v>
      </c>
      <c r="I341" s="262">
        <v>2182</v>
      </c>
      <c r="J341" s="263" t="s">
        <v>383</v>
      </c>
      <c r="K341" s="187">
        <f t="shared" si="5"/>
        <v>6140</v>
      </c>
      <c r="L341" s="188">
        <v>4</v>
      </c>
    </row>
    <row r="342" spans="1:12" x14ac:dyDescent="0.25">
      <c r="A342" s="262">
        <v>6880</v>
      </c>
      <c r="B342" s="268" t="s">
        <v>382</v>
      </c>
      <c r="C342" s="264"/>
      <c r="D342">
        <v>341</v>
      </c>
      <c r="E342" s="263" t="s">
        <v>1199</v>
      </c>
      <c r="F342" s="263" t="s">
        <v>1199</v>
      </c>
      <c r="G342" s="263" t="s">
        <v>1200</v>
      </c>
      <c r="H342" s="263" t="s">
        <v>1201</v>
      </c>
      <c r="I342" s="262">
        <v>250</v>
      </c>
      <c r="J342" s="263" t="s">
        <v>383</v>
      </c>
      <c r="K342" s="187">
        <f t="shared" si="5"/>
        <v>6880</v>
      </c>
      <c r="L342" s="188">
        <v>5</v>
      </c>
    </row>
    <row r="343" spans="1:12" x14ac:dyDescent="0.25">
      <c r="A343" s="262">
        <v>1104</v>
      </c>
      <c r="B343" s="268" t="s">
        <v>382</v>
      </c>
      <c r="C343" s="264"/>
      <c r="D343">
        <v>342</v>
      </c>
      <c r="E343" s="263" t="s">
        <v>1202</v>
      </c>
      <c r="F343" s="263" t="s">
        <v>1202</v>
      </c>
      <c r="G343" s="263" t="s">
        <v>1200</v>
      </c>
      <c r="H343" s="263" t="s">
        <v>1201</v>
      </c>
      <c r="I343" s="262">
        <v>250</v>
      </c>
      <c r="J343" s="263" t="s">
        <v>383</v>
      </c>
      <c r="K343" s="187">
        <f t="shared" si="5"/>
        <v>1104</v>
      </c>
      <c r="L343" s="188">
        <v>6</v>
      </c>
    </row>
    <row r="344" spans="1:12" x14ac:dyDescent="0.25">
      <c r="A344" s="262">
        <v>3903</v>
      </c>
      <c r="B344" s="268" t="s">
        <v>382</v>
      </c>
      <c r="C344" s="264"/>
      <c r="D344">
        <v>343</v>
      </c>
      <c r="E344" s="263" t="s">
        <v>1203</v>
      </c>
      <c r="F344" s="263" t="s">
        <v>1203</v>
      </c>
      <c r="G344" s="263" t="s">
        <v>714</v>
      </c>
      <c r="H344" s="263" t="s">
        <v>715</v>
      </c>
      <c r="I344" s="262">
        <v>58</v>
      </c>
      <c r="J344" s="263" t="s">
        <v>383</v>
      </c>
      <c r="K344" s="187">
        <f t="shared" si="5"/>
        <v>3903</v>
      </c>
      <c r="L344" s="188">
        <v>7</v>
      </c>
    </row>
    <row r="345" spans="1:12" x14ac:dyDescent="0.25">
      <c r="A345" s="262">
        <v>187</v>
      </c>
      <c r="B345" s="268" t="s">
        <v>382</v>
      </c>
      <c r="C345" s="264"/>
      <c r="D345">
        <v>344</v>
      </c>
      <c r="E345" s="263" t="s">
        <v>1204</v>
      </c>
      <c r="F345" s="263" t="s">
        <v>1205</v>
      </c>
      <c r="G345" s="263" t="s">
        <v>730</v>
      </c>
      <c r="H345" s="263" t="s">
        <v>731</v>
      </c>
      <c r="I345" s="262">
        <v>7</v>
      </c>
      <c r="J345" s="263" t="s">
        <v>383</v>
      </c>
      <c r="K345" s="187">
        <f t="shared" si="5"/>
        <v>187</v>
      </c>
      <c r="L345" s="188">
        <v>8</v>
      </c>
    </row>
    <row r="346" spans="1:12" x14ac:dyDescent="0.25">
      <c r="A346" s="262">
        <v>3496</v>
      </c>
      <c r="B346" s="268" t="s">
        <v>382</v>
      </c>
      <c r="C346" s="264"/>
      <c r="D346">
        <v>345</v>
      </c>
      <c r="E346" s="263" t="s">
        <v>1206</v>
      </c>
      <c r="F346" s="263" t="s">
        <v>1206</v>
      </c>
      <c r="G346" s="263" t="s">
        <v>1207</v>
      </c>
      <c r="H346" s="263" t="s">
        <v>1208</v>
      </c>
      <c r="I346" s="262">
        <v>820</v>
      </c>
      <c r="J346" s="263" t="s">
        <v>383</v>
      </c>
      <c r="K346" s="187">
        <f t="shared" si="5"/>
        <v>3496</v>
      </c>
      <c r="L346" s="188">
        <v>9</v>
      </c>
    </row>
    <row r="347" spans="1:12" x14ac:dyDescent="0.25">
      <c r="A347" s="262">
        <v>6297</v>
      </c>
      <c r="B347" s="268" t="s">
        <v>382</v>
      </c>
      <c r="C347" s="264"/>
      <c r="D347">
        <v>346</v>
      </c>
      <c r="E347" s="263" t="s">
        <v>1209</v>
      </c>
      <c r="F347" s="263" t="s">
        <v>1209</v>
      </c>
      <c r="G347" s="263" t="s">
        <v>1207</v>
      </c>
      <c r="H347" s="263" t="s">
        <v>1208</v>
      </c>
      <c r="I347" s="262">
        <v>820</v>
      </c>
      <c r="J347" s="263" t="s">
        <v>383</v>
      </c>
      <c r="K347" s="187">
        <f t="shared" si="5"/>
        <v>6297</v>
      </c>
      <c r="L347" s="188">
        <v>10</v>
      </c>
    </row>
    <row r="348" spans="1:12" x14ac:dyDescent="0.25">
      <c r="A348" s="262">
        <v>5044</v>
      </c>
      <c r="B348" s="268" t="s">
        <v>382</v>
      </c>
      <c r="C348" s="264"/>
      <c r="D348">
        <v>347</v>
      </c>
      <c r="E348" s="263" t="s">
        <v>1210</v>
      </c>
      <c r="F348" s="263" t="s">
        <v>1210</v>
      </c>
      <c r="G348" s="263" t="s">
        <v>1109</v>
      </c>
      <c r="H348" s="263" t="s">
        <v>1110</v>
      </c>
      <c r="I348" s="262">
        <v>79</v>
      </c>
      <c r="J348" s="263" t="s">
        <v>383</v>
      </c>
      <c r="K348" s="187">
        <f t="shared" si="5"/>
        <v>5044</v>
      </c>
      <c r="L348" s="188">
        <v>11</v>
      </c>
    </row>
    <row r="349" spans="1:12" x14ac:dyDescent="0.25">
      <c r="A349" s="262">
        <v>4310</v>
      </c>
      <c r="B349" s="268" t="s">
        <v>382</v>
      </c>
      <c r="C349" s="264"/>
      <c r="D349">
        <v>348</v>
      </c>
      <c r="E349" s="263" t="s">
        <v>1211</v>
      </c>
      <c r="F349" s="263" t="s">
        <v>1211</v>
      </c>
      <c r="G349" s="263" t="s">
        <v>996</v>
      </c>
      <c r="H349" s="263" t="s">
        <v>997</v>
      </c>
      <c r="I349" s="262">
        <v>994</v>
      </c>
      <c r="J349" s="263" t="s">
        <v>383</v>
      </c>
      <c r="K349" s="187">
        <f t="shared" si="5"/>
        <v>4310</v>
      </c>
      <c r="L349" s="188">
        <v>12</v>
      </c>
    </row>
    <row r="350" spans="1:12" x14ac:dyDescent="0.25">
      <c r="A350" s="262">
        <v>872</v>
      </c>
      <c r="B350" s="268" t="s">
        <v>382</v>
      </c>
      <c r="C350" s="264"/>
      <c r="D350">
        <v>349</v>
      </c>
      <c r="E350" s="263" t="s">
        <v>1212</v>
      </c>
      <c r="F350" s="263" t="s">
        <v>1212</v>
      </c>
      <c r="G350" s="263" t="s">
        <v>990</v>
      </c>
      <c r="H350" s="263" t="s">
        <v>399</v>
      </c>
      <c r="I350" s="262">
        <v>186</v>
      </c>
      <c r="J350" s="263" t="s">
        <v>383</v>
      </c>
      <c r="K350" s="187">
        <f t="shared" si="5"/>
        <v>872</v>
      </c>
      <c r="L350" s="188">
        <v>13</v>
      </c>
    </row>
    <row r="351" spans="1:12" x14ac:dyDescent="0.25">
      <c r="A351" s="262">
        <v>873</v>
      </c>
      <c r="B351" s="268" t="s">
        <v>382</v>
      </c>
      <c r="C351" s="264"/>
      <c r="D351">
        <v>350</v>
      </c>
      <c r="E351" s="263" t="s">
        <v>1213</v>
      </c>
      <c r="F351" s="263" t="s">
        <v>1213</v>
      </c>
      <c r="G351" s="263" t="s">
        <v>990</v>
      </c>
      <c r="H351" s="263" t="s">
        <v>399</v>
      </c>
      <c r="I351" s="262">
        <v>186</v>
      </c>
      <c r="J351" s="263" t="s">
        <v>383</v>
      </c>
      <c r="K351" s="187">
        <f t="shared" si="5"/>
        <v>873</v>
      </c>
      <c r="L351" s="188">
        <v>14</v>
      </c>
    </row>
    <row r="352" spans="1:12" x14ac:dyDescent="0.25">
      <c r="A352" s="262">
        <v>1992</v>
      </c>
      <c r="B352" s="268" t="s">
        <v>382</v>
      </c>
      <c r="C352" s="264"/>
      <c r="D352">
        <v>351</v>
      </c>
      <c r="E352" s="263" t="s">
        <v>1214</v>
      </c>
      <c r="F352" s="263" t="s">
        <v>1214</v>
      </c>
      <c r="G352" s="263" t="s">
        <v>1215</v>
      </c>
      <c r="H352" s="263" t="s">
        <v>1216</v>
      </c>
      <c r="I352" s="262">
        <v>402</v>
      </c>
      <c r="J352" s="263" t="s">
        <v>383</v>
      </c>
      <c r="K352" s="187">
        <f t="shared" si="5"/>
        <v>1992</v>
      </c>
      <c r="L352" s="188">
        <v>15</v>
      </c>
    </row>
    <row r="353" spans="1:12" x14ac:dyDescent="0.25">
      <c r="A353" s="262">
        <v>3634</v>
      </c>
      <c r="B353" s="268" t="s">
        <v>382</v>
      </c>
      <c r="C353" s="264"/>
      <c r="D353">
        <v>352</v>
      </c>
      <c r="E353" s="263" t="s">
        <v>1217</v>
      </c>
      <c r="F353" s="263" t="s">
        <v>1217</v>
      </c>
      <c r="G353" s="263" t="s">
        <v>1035</v>
      </c>
      <c r="H353" s="263" t="s">
        <v>1036</v>
      </c>
      <c r="I353" s="262">
        <v>508</v>
      </c>
      <c r="J353" s="263" t="s">
        <v>383</v>
      </c>
      <c r="K353" s="187">
        <f t="shared" si="5"/>
        <v>3634</v>
      </c>
      <c r="L353" s="188">
        <v>16</v>
      </c>
    </row>
    <row r="354" spans="1:12" x14ac:dyDescent="0.25">
      <c r="A354" s="262">
        <v>1421</v>
      </c>
      <c r="B354" s="268" t="s">
        <v>382</v>
      </c>
      <c r="C354" s="264"/>
      <c r="D354">
        <v>353</v>
      </c>
      <c r="E354" s="263" t="s">
        <v>1218</v>
      </c>
      <c r="F354" s="263" t="s">
        <v>1218</v>
      </c>
      <c r="G354" s="263" t="s">
        <v>1219</v>
      </c>
      <c r="H354" s="263" t="s">
        <v>1220</v>
      </c>
      <c r="I354" s="262">
        <v>290</v>
      </c>
      <c r="J354" s="263" t="s">
        <v>383</v>
      </c>
      <c r="K354" s="187">
        <f t="shared" si="5"/>
        <v>1421</v>
      </c>
      <c r="L354" s="188">
        <v>17</v>
      </c>
    </row>
    <row r="355" spans="1:12" x14ac:dyDescent="0.25">
      <c r="A355" s="262">
        <v>3773</v>
      </c>
      <c r="B355" s="268" t="s">
        <v>382</v>
      </c>
      <c r="C355" s="264"/>
      <c r="D355">
        <v>354</v>
      </c>
      <c r="E355" s="263" t="s">
        <v>1221</v>
      </c>
      <c r="F355" s="263" t="s">
        <v>1221</v>
      </c>
      <c r="G355" s="263" t="s">
        <v>1222</v>
      </c>
      <c r="H355" s="263" t="s">
        <v>1223</v>
      </c>
      <c r="I355" s="262">
        <v>370</v>
      </c>
      <c r="J355" s="263" t="s">
        <v>383</v>
      </c>
      <c r="K355" s="187">
        <f t="shared" si="5"/>
        <v>3773</v>
      </c>
      <c r="L355" s="188">
        <v>18</v>
      </c>
    </row>
    <row r="356" spans="1:12" x14ac:dyDescent="0.25">
      <c r="A356" s="262">
        <v>3399</v>
      </c>
      <c r="B356" s="268" t="s">
        <v>382</v>
      </c>
      <c r="C356" s="264"/>
      <c r="D356">
        <v>355</v>
      </c>
      <c r="E356" s="263" t="s">
        <v>1224</v>
      </c>
      <c r="F356" s="263" t="s">
        <v>1224</v>
      </c>
      <c r="G356" s="263" t="s">
        <v>1225</v>
      </c>
      <c r="H356" s="263" t="s">
        <v>1226</v>
      </c>
      <c r="I356" s="262">
        <v>801</v>
      </c>
      <c r="J356" s="263" t="s">
        <v>383</v>
      </c>
      <c r="K356" s="187">
        <f t="shared" si="5"/>
        <v>3399</v>
      </c>
      <c r="L356" s="188">
        <v>19</v>
      </c>
    </row>
    <row r="357" spans="1:12" x14ac:dyDescent="0.25">
      <c r="A357" s="262">
        <v>2497</v>
      </c>
      <c r="B357" s="268" t="s">
        <v>382</v>
      </c>
      <c r="C357" s="264"/>
      <c r="D357">
        <v>356</v>
      </c>
      <c r="E357" s="263" t="s">
        <v>1227</v>
      </c>
      <c r="F357" s="263" t="s">
        <v>1227</v>
      </c>
      <c r="G357" s="263" t="s">
        <v>1228</v>
      </c>
      <c r="H357" s="263" t="s">
        <v>1229</v>
      </c>
      <c r="I357" s="262">
        <v>519</v>
      </c>
      <c r="J357" s="263" t="s">
        <v>383</v>
      </c>
      <c r="K357" s="187">
        <f t="shared" si="5"/>
        <v>2497</v>
      </c>
      <c r="L357" s="188">
        <v>20</v>
      </c>
    </row>
    <row r="358" spans="1:12" x14ac:dyDescent="0.25">
      <c r="A358" s="262">
        <v>3432</v>
      </c>
      <c r="B358" s="268" t="s">
        <v>382</v>
      </c>
      <c r="C358" s="264"/>
      <c r="D358">
        <v>357</v>
      </c>
      <c r="E358" s="263" t="s">
        <v>1230</v>
      </c>
      <c r="F358" s="263" t="s">
        <v>1230</v>
      </c>
      <c r="G358" s="263" t="s">
        <v>1228</v>
      </c>
      <c r="H358" s="263" t="s">
        <v>1229</v>
      </c>
      <c r="I358" s="262">
        <v>519</v>
      </c>
      <c r="J358" s="263" t="s">
        <v>383</v>
      </c>
      <c r="K358" s="187">
        <f t="shared" si="5"/>
        <v>3432</v>
      </c>
      <c r="L358" s="188">
        <v>21</v>
      </c>
    </row>
    <row r="359" spans="1:12" x14ac:dyDescent="0.25">
      <c r="A359" s="262">
        <v>3677</v>
      </c>
      <c r="B359" s="268" t="s">
        <v>382</v>
      </c>
      <c r="C359" s="264"/>
      <c r="D359">
        <v>358</v>
      </c>
      <c r="E359" s="263" t="s">
        <v>1231</v>
      </c>
      <c r="F359" s="263" t="s">
        <v>1231</v>
      </c>
      <c r="G359" s="263" t="s">
        <v>1232</v>
      </c>
      <c r="H359" s="263" t="s">
        <v>1233</v>
      </c>
      <c r="I359" s="262">
        <v>857</v>
      </c>
      <c r="J359" s="263" t="s">
        <v>383</v>
      </c>
      <c r="K359" s="187">
        <f t="shared" si="5"/>
        <v>3677</v>
      </c>
      <c r="L359" s="188">
        <v>22</v>
      </c>
    </row>
    <row r="360" spans="1:12" x14ac:dyDescent="0.25">
      <c r="A360" s="262">
        <v>3401</v>
      </c>
      <c r="B360" s="268" t="s">
        <v>382</v>
      </c>
      <c r="C360" s="264"/>
      <c r="D360">
        <v>359</v>
      </c>
      <c r="E360" s="263" t="s">
        <v>1234</v>
      </c>
      <c r="F360" s="263" t="s">
        <v>1234</v>
      </c>
      <c r="G360" s="263" t="s">
        <v>1228</v>
      </c>
      <c r="H360" s="263" t="s">
        <v>1229</v>
      </c>
      <c r="I360" s="262">
        <v>519</v>
      </c>
      <c r="J360" s="263" t="s">
        <v>383</v>
      </c>
      <c r="K360" s="187">
        <f t="shared" si="5"/>
        <v>3401</v>
      </c>
      <c r="L360" s="188">
        <v>23</v>
      </c>
    </row>
    <row r="361" spans="1:12" x14ac:dyDescent="0.25">
      <c r="A361" s="262">
        <v>2496</v>
      </c>
      <c r="B361" s="268" t="s">
        <v>382</v>
      </c>
      <c r="C361" s="264"/>
      <c r="D361">
        <v>360</v>
      </c>
      <c r="E361" s="263" t="s">
        <v>1235</v>
      </c>
      <c r="F361" s="263" t="s">
        <v>1235</v>
      </c>
      <c r="G361" s="263" t="s">
        <v>1228</v>
      </c>
      <c r="H361" s="263" t="s">
        <v>1229</v>
      </c>
      <c r="I361" s="262">
        <v>519</v>
      </c>
      <c r="J361" s="263" t="s">
        <v>383</v>
      </c>
      <c r="K361" s="187">
        <f t="shared" si="5"/>
        <v>2496</v>
      </c>
      <c r="L361" s="188">
        <v>24</v>
      </c>
    </row>
    <row r="362" spans="1:12" x14ac:dyDescent="0.25">
      <c r="A362" s="262">
        <v>1169</v>
      </c>
      <c r="B362" s="268" t="s">
        <v>382</v>
      </c>
      <c r="C362" s="264"/>
      <c r="D362">
        <v>361</v>
      </c>
      <c r="E362" s="263" t="s">
        <v>1236</v>
      </c>
      <c r="F362" s="263" t="s">
        <v>1236</v>
      </c>
      <c r="G362" s="263" t="s">
        <v>1194</v>
      </c>
      <c r="H362" s="263" t="s">
        <v>1195</v>
      </c>
      <c r="I362" s="262">
        <v>270</v>
      </c>
      <c r="J362" s="263" t="s">
        <v>383</v>
      </c>
      <c r="K362" s="187">
        <f t="shared" si="5"/>
        <v>1169</v>
      </c>
      <c r="L362" s="188">
        <v>1</v>
      </c>
    </row>
    <row r="363" spans="1:12" x14ac:dyDescent="0.25">
      <c r="A363" s="262">
        <v>1582</v>
      </c>
      <c r="B363" s="268" t="s">
        <v>382</v>
      </c>
      <c r="C363" s="264"/>
      <c r="D363">
        <v>362</v>
      </c>
      <c r="E363" s="263" t="s">
        <v>1237</v>
      </c>
      <c r="F363" s="263" t="s">
        <v>1237</v>
      </c>
      <c r="G363" s="263" t="s">
        <v>1238</v>
      </c>
      <c r="H363" s="263" t="s">
        <v>1239</v>
      </c>
      <c r="I363" s="262">
        <v>326</v>
      </c>
      <c r="J363" s="263" t="s">
        <v>383</v>
      </c>
      <c r="K363" s="187">
        <f t="shared" si="5"/>
        <v>1582</v>
      </c>
      <c r="L363" s="188">
        <v>2</v>
      </c>
    </row>
    <row r="364" spans="1:12" x14ac:dyDescent="0.25">
      <c r="A364" s="262">
        <v>7035</v>
      </c>
      <c r="B364" s="268" t="s">
        <v>382</v>
      </c>
      <c r="C364" s="264"/>
      <c r="D364">
        <v>363</v>
      </c>
      <c r="E364" s="263" t="s">
        <v>1240</v>
      </c>
      <c r="F364" s="263" t="s">
        <v>1240</v>
      </c>
      <c r="G364" s="263" t="s">
        <v>1241</v>
      </c>
      <c r="H364" s="263" t="s">
        <v>1242</v>
      </c>
      <c r="I364" s="262">
        <v>2323</v>
      </c>
      <c r="J364" s="263" t="s">
        <v>383</v>
      </c>
      <c r="K364" s="187">
        <f t="shared" si="5"/>
        <v>7035</v>
      </c>
      <c r="L364" s="188">
        <v>3</v>
      </c>
    </row>
    <row r="365" spans="1:12" x14ac:dyDescent="0.25">
      <c r="A365" s="262">
        <v>6724</v>
      </c>
      <c r="B365" s="268" t="s">
        <v>382</v>
      </c>
      <c r="C365" s="264"/>
      <c r="D365">
        <v>364</v>
      </c>
      <c r="E365" s="263" t="s">
        <v>1243</v>
      </c>
      <c r="F365" s="263" t="s">
        <v>1243</v>
      </c>
      <c r="G365" s="263" t="s">
        <v>1244</v>
      </c>
      <c r="H365" s="263" t="s">
        <v>1245</v>
      </c>
      <c r="I365" s="262">
        <v>70</v>
      </c>
      <c r="J365" s="263" t="s">
        <v>383</v>
      </c>
      <c r="K365" s="187">
        <f t="shared" si="5"/>
        <v>6724</v>
      </c>
      <c r="L365" s="188">
        <v>4</v>
      </c>
    </row>
    <row r="366" spans="1:12" x14ac:dyDescent="0.25">
      <c r="A366" s="262">
        <v>8244</v>
      </c>
      <c r="B366" s="268" t="s">
        <v>382</v>
      </c>
      <c r="C366" s="264"/>
      <c r="D366">
        <v>365</v>
      </c>
      <c r="E366" s="263" t="s">
        <v>1246</v>
      </c>
      <c r="F366" s="263" t="s">
        <v>1246</v>
      </c>
      <c r="G366" s="263" t="s">
        <v>1247</v>
      </c>
      <c r="H366" s="263" t="s">
        <v>1248</v>
      </c>
      <c r="I366" s="262">
        <v>9</v>
      </c>
      <c r="J366" s="263" t="s">
        <v>383</v>
      </c>
      <c r="K366" s="187">
        <f t="shared" si="5"/>
        <v>8244</v>
      </c>
      <c r="L366" s="188">
        <v>5</v>
      </c>
    </row>
    <row r="367" spans="1:12" x14ac:dyDescent="0.25">
      <c r="A367" s="262">
        <v>5541</v>
      </c>
      <c r="B367" s="268" t="s">
        <v>382</v>
      </c>
      <c r="C367" s="264"/>
      <c r="D367">
        <v>366</v>
      </c>
      <c r="E367" s="263" t="s">
        <v>1249</v>
      </c>
      <c r="F367" s="263" t="s">
        <v>1249</v>
      </c>
      <c r="G367" s="263" t="s">
        <v>992</v>
      </c>
      <c r="H367" s="263" t="s">
        <v>993</v>
      </c>
      <c r="I367" s="262">
        <v>974</v>
      </c>
      <c r="J367" s="263" t="s">
        <v>383</v>
      </c>
      <c r="K367" s="187">
        <f t="shared" si="5"/>
        <v>5541</v>
      </c>
      <c r="L367" s="188">
        <v>6</v>
      </c>
    </row>
    <row r="368" spans="1:12" x14ac:dyDescent="0.25">
      <c r="A368" s="262">
        <v>3639</v>
      </c>
      <c r="B368" s="268" t="s">
        <v>382</v>
      </c>
      <c r="C368" s="264"/>
      <c r="D368">
        <v>367</v>
      </c>
      <c r="E368" s="263" t="s">
        <v>1250</v>
      </c>
      <c r="F368" s="263" t="s">
        <v>1250</v>
      </c>
      <c r="G368" s="263" t="s">
        <v>1251</v>
      </c>
      <c r="H368" s="263" t="s">
        <v>815</v>
      </c>
      <c r="I368" s="262">
        <v>847</v>
      </c>
      <c r="J368" s="263" t="s">
        <v>383</v>
      </c>
      <c r="K368" s="187">
        <f t="shared" si="5"/>
        <v>3639</v>
      </c>
      <c r="L368" s="188">
        <v>7</v>
      </c>
    </row>
    <row r="369" spans="1:12" x14ac:dyDescent="0.25">
      <c r="A369" s="262">
        <v>1950</v>
      </c>
      <c r="B369" s="268" t="s">
        <v>382</v>
      </c>
      <c r="C369" s="264"/>
      <c r="D369">
        <v>368</v>
      </c>
      <c r="E369" s="263" t="s">
        <v>1252</v>
      </c>
      <c r="F369" s="263" t="s">
        <v>1252</v>
      </c>
      <c r="G369" s="263" t="s">
        <v>1253</v>
      </c>
      <c r="H369" s="263" t="s">
        <v>1254</v>
      </c>
      <c r="I369" s="262">
        <v>389</v>
      </c>
      <c r="J369" s="263" t="s">
        <v>383</v>
      </c>
      <c r="K369" s="187">
        <f t="shared" si="5"/>
        <v>1950</v>
      </c>
      <c r="L369" s="188">
        <v>8</v>
      </c>
    </row>
    <row r="370" spans="1:12" x14ac:dyDescent="0.25">
      <c r="A370" s="262">
        <v>1101</v>
      </c>
      <c r="B370" s="268" t="s">
        <v>382</v>
      </c>
      <c r="C370" s="264"/>
      <c r="D370">
        <v>369</v>
      </c>
      <c r="E370" s="263" t="s">
        <v>1255</v>
      </c>
      <c r="F370" s="263" t="s">
        <v>1255</v>
      </c>
      <c r="G370" s="263" t="s">
        <v>1256</v>
      </c>
      <c r="H370" s="263" t="s">
        <v>1257</v>
      </c>
      <c r="I370" s="262">
        <v>248</v>
      </c>
      <c r="J370" s="263" t="s">
        <v>383</v>
      </c>
      <c r="K370" s="187">
        <f t="shared" si="5"/>
        <v>1101</v>
      </c>
      <c r="L370" s="188">
        <v>9</v>
      </c>
    </row>
    <row r="371" spans="1:12" x14ac:dyDescent="0.25">
      <c r="A371" s="262">
        <v>4655</v>
      </c>
      <c r="B371" s="268" t="s">
        <v>382</v>
      </c>
      <c r="C371" s="264"/>
      <c r="D371">
        <v>370</v>
      </c>
      <c r="E371" s="263" t="s">
        <v>1258</v>
      </c>
      <c r="F371" s="263" t="s">
        <v>1258</v>
      </c>
      <c r="G371" s="263" t="s">
        <v>1259</v>
      </c>
      <c r="H371" s="263" t="s">
        <v>1260</v>
      </c>
      <c r="I371" s="262">
        <v>1073</v>
      </c>
      <c r="J371" s="263" t="s">
        <v>383</v>
      </c>
      <c r="K371" s="187">
        <f t="shared" si="5"/>
        <v>4655</v>
      </c>
      <c r="L371" s="188">
        <v>10</v>
      </c>
    </row>
    <row r="372" spans="1:12" x14ac:dyDescent="0.25">
      <c r="A372" s="262">
        <v>3418</v>
      </c>
      <c r="B372" s="268" t="s">
        <v>382</v>
      </c>
      <c r="C372" s="264"/>
      <c r="D372">
        <v>371</v>
      </c>
      <c r="E372" s="263" t="s">
        <v>1261</v>
      </c>
      <c r="F372" s="263" t="s">
        <v>1261</v>
      </c>
      <c r="G372" s="263" t="s">
        <v>1262</v>
      </c>
      <c r="H372" s="263" t="s">
        <v>1263</v>
      </c>
      <c r="I372" s="262">
        <v>804</v>
      </c>
      <c r="J372" s="263" t="s">
        <v>383</v>
      </c>
      <c r="K372" s="187">
        <f t="shared" si="5"/>
        <v>3418</v>
      </c>
      <c r="L372" s="188">
        <v>11</v>
      </c>
    </row>
    <row r="373" spans="1:12" x14ac:dyDescent="0.25">
      <c r="A373" s="262">
        <v>5203</v>
      </c>
      <c r="B373" s="268" t="s">
        <v>382</v>
      </c>
      <c r="C373" s="264"/>
      <c r="D373">
        <v>372</v>
      </c>
      <c r="E373" s="263" t="s">
        <v>1264</v>
      </c>
      <c r="F373" s="263" t="s">
        <v>1265</v>
      </c>
      <c r="G373" s="263" t="s">
        <v>1266</v>
      </c>
      <c r="H373" s="263" t="s">
        <v>1267</v>
      </c>
      <c r="I373" s="262">
        <v>1111</v>
      </c>
      <c r="J373" s="263" t="s">
        <v>383</v>
      </c>
      <c r="K373" s="187">
        <f t="shared" si="5"/>
        <v>5203</v>
      </c>
      <c r="L373" s="188">
        <v>12</v>
      </c>
    </row>
    <row r="374" spans="1:12" x14ac:dyDescent="0.25">
      <c r="A374" s="262">
        <v>7083</v>
      </c>
      <c r="B374" s="268" t="s">
        <v>382</v>
      </c>
      <c r="C374" s="264"/>
      <c r="D374">
        <v>373</v>
      </c>
      <c r="E374" s="263" t="s">
        <v>1268</v>
      </c>
      <c r="F374" s="263" t="s">
        <v>1269</v>
      </c>
      <c r="G374" s="263" t="s">
        <v>1270</v>
      </c>
      <c r="H374" s="263" t="s">
        <v>1271</v>
      </c>
      <c r="I374" s="262">
        <v>2331</v>
      </c>
      <c r="J374" s="263" t="s">
        <v>383</v>
      </c>
      <c r="K374" s="187">
        <f t="shared" si="5"/>
        <v>7083</v>
      </c>
      <c r="L374" s="188">
        <v>13</v>
      </c>
    </row>
    <row r="375" spans="1:12" x14ac:dyDescent="0.25">
      <c r="A375" s="262">
        <v>7081</v>
      </c>
      <c r="B375" s="268" t="s">
        <v>382</v>
      </c>
      <c r="C375" s="264"/>
      <c r="D375">
        <v>374</v>
      </c>
      <c r="E375" s="263" t="s">
        <v>1272</v>
      </c>
      <c r="F375" s="263" t="s">
        <v>1273</v>
      </c>
      <c r="G375" s="263" t="s">
        <v>1270</v>
      </c>
      <c r="H375" s="263" t="s">
        <v>1271</v>
      </c>
      <c r="I375" s="262">
        <v>2331</v>
      </c>
      <c r="J375" s="263" t="s">
        <v>383</v>
      </c>
      <c r="K375" s="187">
        <f t="shared" si="5"/>
        <v>7081</v>
      </c>
      <c r="L375" s="188">
        <v>14</v>
      </c>
    </row>
    <row r="376" spans="1:12" x14ac:dyDescent="0.25">
      <c r="A376" s="262">
        <v>7082</v>
      </c>
      <c r="B376" s="268" t="s">
        <v>382</v>
      </c>
      <c r="C376" s="264"/>
      <c r="D376">
        <v>375</v>
      </c>
      <c r="E376" s="263" t="s">
        <v>1274</v>
      </c>
      <c r="F376" s="263" t="s">
        <v>1275</v>
      </c>
      <c r="G376" s="263" t="s">
        <v>1270</v>
      </c>
      <c r="H376" s="263" t="s">
        <v>1271</v>
      </c>
      <c r="I376" s="262">
        <v>2331</v>
      </c>
      <c r="J376" s="263" t="s">
        <v>383</v>
      </c>
      <c r="K376" s="187">
        <f t="shared" si="5"/>
        <v>7082</v>
      </c>
      <c r="L376" s="188">
        <v>15</v>
      </c>
    </row>
    <row r="377" spans="1:12" x14ac:dyDescent="0.25">
      <c r="A377" s="262">
        <v>4227</v>
      </c>
      <c r="B377" s="268" t="s">
        <v>382</v>
      </c>
      <c r="C377" s="264"/>
      <c r="D377">
        <v>376</v>
      </c>
      <c r="E377" s="263" t="s">
        <v>1276</v>
      </c>
      <c r="F377" s="263" t="s">
        <v>1276</v>
      </c>
      <c r="G377" s="263" t="s">
        <v>1277</v>
      </c>
      <c r="H377" s="263" t="s">
        <v>1278</v>
      </c>
      <c r="I377" s="262">
        <v>221</v>
      </c>
      <c r="J377" s="263" t="s">
        <v>383</v>
      </c>
      <c r="K377" s="187">
        <f t="shared" si="5"/>
        <v>4227</v>
      </c>
      <c r="L377" s="188">
        <v>16</v>
      </c>
    </row>
    <row r="378" spans="1:12" x14ac:dyDescent="0.25">
      <c r="A378" s="262">
        <v>3772</v>
      </c>
      <c r="B378" s="268" t="s">
        <v>382</v>
      </c>
      <c r="C378" s="264"/>
      <c r="D378">
        <v>377</v>
      </c>
      <c r="E378" s="263" t="s">
        <v>1279</v>
      </c>
      <c r="F378" s="263" t="s">
        <v>1279</v>
      </c>
      <c r="G378" s="263" t="s">
        <v>1222</v>
      </c>
      <c r="H378" s="263" t="s">
        <v>1223</v>
      </c>
      <c r="I378" s="262">
        <v>370</v>
      </c>
      <c r="J378" s="263" t="s">
        <v>383</v>
      </c>
      <c r="K378" s="187">
        <f t="shared" si="5"/>
        <v>3772</v>
      </c>
      <c r="L378" s="188">
        <v>17</v>
      </c>
    </row>
    <row r="379" spans="1:12" x14ac:dyDescent="0.25">
      <c r="A379" s="262">
        <v>1112</v>
      </c>
      <c r="B379" s="268" t="s">
        <v>382</v>
      </c>
      <c r="C379" s="264"/>
      <c r="D379">
        <v>378</v>
      </c>
      <c r="E379" s="263" t="s">
        <v>1280</v>
      </c>
      <c r="F379" s="263" t="s">
        <v>1280</v>
      </c>
      <c r="G379" s="263" t="s">
        <v>1281</v>
      </c>
      <c r="H379" s="263" t="s">
        <v>1282</v>
      </c>
      <c r="I379" s="262">
        <v>251</v>
      </c>
      <c r="J379" s="263" t="s">
        <v>383</v>
      </c>
      <c r="K379" s="187">
        <f t="shared" si="5"/>
        <v>1112</v>
      </c>
      <c r="L379" s="188">
        <v>18</v>
      </c>
    </row>
    <row r="380" spans="1:12" x14ac:dyDescent="0.25">
      <c r="A380" s="262">
        <v>410</v>
      </c>
      <c r="B380" s="268" t="s">
        <v>382</v>
      </c>
      <c r="C380" s="264"/>
      <c r="D380">
        <v>379</v>
      </c>
      <c r="E380" s="263" t="s">
        <v>1283</v>
      </c>
      <c r="F380" s="263" t="s">
        <v>1284</v>
      </c>
      <c r="G380" s="263" t="s">
        <v>1285</v>
      </c>
      <c r="H380" s="263" t="s">
        <v>1286</v>
      </c>
      <c r="I380" s="262">
        <v>52</v>
      </c>
      <c r="J380" s="263" t="s">
        <v>383</v>
      </c>
      <c r="K380" s="187">
        <f t="shared" si="5"/>
        <v>410</v>
      </c>
      <c r="L380" s="188">
        <v>19</v>
      </c>
    </row>
    <row r="381" spans="1:12" x14ac:dyDescent="0.25">
      <c r="A381" s="262">
        <v>411</v>
      </c>
      <c r="B381" s="268" t="s">
        <v>382</v>
      </c>
      <c r="C381" s="264"/>
      <c r="D381">
        <v>380</v>
      </c>
      <c r="E381" s="263" t="s">
        <v>1287</v>
      </c>
      <c r="F381" s="263" t="s">
        <v>1288</v>
      </c>
      <c r="G381" s="263" t="s">
        <v>1285</v>
      </c>
      <c r="H381" s="263" t="s">
        <v>1286</v>
      </c>
      <c r="I381" s="262">
        <v>52</v>
      </c>
      <c r="J381" s="263" t="s">
        <v>383</v>
      </c>
      <c r="K381" s="187">
        <f t="shared" si="5"/>
        <v>411</v>
      </c>
      <c r="L381" s="188">
        <v>20</v>
      </c>
    </row>
    <row r="382" spans="1:12" x14ac:dyDescent="0.25">
      <c r="A382" s="262">
        <v>412</v>
      </c>
      <c r="B382" s="268" t="s">
        <v>382</v>
      </c>
      <c r="C382" s="264"/>
      <c r="D382">
        <v>381</v>
      </c>
      <c r="E382" s="263" t="s">
        <v>1289</v>
      </c>
      <c r="F382" s="263" t="s">
        <v>1290</v>
      </c>
      <c r="G382" s="263" t="s">
        <v>1285</v>
      </c>
      <c r="H382" s="263" t="s">
        <v>1286</v>
      </c>
      <c r="I382" s="262">
        <v>52</v>
      </c>
      <c r="J382" s="263" t="s">
        <v>383</v>
      </c>
      <c r="K382" s="187">
        <f t="shared" si="5"/>
        <v>412</v>
      </c>
      <c r="L382" s="188">
        <v>21</v>
      </c>
    </row>
    <row r="383" spans="1:12" x14ac:dyDescent="0.25">
      <c r="A383" s="262">
        <v>413</v>
      </c>
      <c r="B383" s="268" t="s">
        <v>382</v>
      </c>
      <c r="C383" s="264"/>
      <c r="D383">
        <v>382</v>
      </c>
      <c r="E383" s="263" t="s">
        <v>1291</v>
      </c>
      <c r="F383" s="263" t="s">
        <v>1291</v>
      </c>
      <c r="G383" s="263" t="s">
        <v>1285</v>
      </c>
      <c r="H383" s="263" t="s">
        <v>1286</v>
      </c>
      <c r="I383" s="262">
        <v>52</v>
      </c>
      <c r="J383" s="263" t="s">
        <v>383</v>
      </c>
      <c r="K383" s="187">
        <f t="shared" si="5"/>
        <v>413</v>
      </c>
      <c r="L383" s="188">
        <v>22</v>
      </c>
    </row>
    <row r="384" spans="1:12" x14ac:dyDescent="0.25">
      <c r="A384" s="262">
        <v>414</v>
      </c>
      <c r="B384" s="268" t="s">
        <v>382</v>
      </c>
      <c r="C384" s="264"/>
      <c r="D384">
        <v>383</v>
      </c>
      <c r="E384" s="263" t="s">
        <v>1292</v>
      </c>
      <c r="F384" s="263" t="s">
        <v>1293</v>
      </c>
      <c r="G384" s="263" t="s">
        <v>1285</v>
      </c>
      <c r="H384" s="263" t="s">
        <v>1286</v>
      </c>
      <c r="I384" s="262">
        <v>52</v>
      </c>
      <c r="J384" s="263" t="s">
        <v>383</v>
      </c>
      <c r="K384" s="187">
        <f t="shared" si="5"/>
        <v>414</v>
      </c>
      <c r="L384" s="188">
        <v>23</v>
      </c>
    </row>
    <row r="385" spans="1:12" x14ac:dyDescent="0.25">
      <c r="A385" s="262">
        <v>415</v>
      </c>
      <c r="B385" s="268" t="s">
        <v>382</v>
      </c>
      <c r="C385" s="264"/>
      <c r="D385">
        <v>384</v>
      </c>
      <c r="E385" s="263" t="s">
        <v>1294</v>
      </c>
      <c r="F385" s="263" t="s">
        <v>1295</v>
      </c>
      <c r="G385" s="263" t="s">
        <v>1285</v>
      </c>
      <c r="H385" s="263" t="s">
        <v>1286</v>
      </c>
      <c r="I385" s="262">
        <v>52</v>
      </c>
      <c r="J385" s="263" t="s">
        <v>383</v>
      </c>
      <c r="K385" s="187">
        <f t="shared" si="5"/>
        <v>415</v>
      </c>
      <c r="L385" s="188">
        <v>24</v>
      </c>
    </row>
    <row r="386" spans="1:12" x14ac:dyDescent="0.25">
      <c r="A386" s="262">
        <v>4827</v>
      </c>
      <c r="B386" s="268" t="s">
        <v>382</v>
      </c>
      <c r="C386" s="264"/>
      <c r="D386">
        <v>385</v>
      </c>
      <c r="E386" s="263" t="s">
        <v>1296</v>
      </c>
      <c r="F386" s="263" t="s">
        <v>1296</v>
      </c>
      <c r="G386" s="263" t="s">
        <v>1297</v>
      </c>
      <c r="H386" s="263" t="s">
        <v>1298</v>
      </c>
      <c r="I386" s="262">
        <v>1039</v>
      </c>
      <c r="J386" s="263" t="s">
        <v>383</v>
      </c>
      <c r="K386" s="187">
        <f t="shared" si="5"/>
        <v>4827</v>
      </c>
      <c r="L386" s="188">
        <v>1</v>
      </c>
    </row>
    <row r="387" spans="1:12" x14ac:dyDescent="0.25">
      <c r="A387" s="262">
        <v>3905</v>
      </c>
      <c r="B387" s="268" t="s">
        <v>382</v>
      </c>
      <c r="C387" s="264"/>
      <c r="D387">
        <v>386</v>
      </c>
      <c r="E387" s="263" t="s">
        <v>1299</v>
      </c>
      <c r="F387" s="263" t="s">
        <v>1300</v>
      </c>
      <c r="G387" s="263" t="s">
        <v>1190</v>
      </c>
      <c r="H387" s="263" t="s">
        <v>1191</v>
      </c>
      <c r="I387" s="262">
        <v>914</v>
      </c>
      <c r="J387" s="263" t="s">
        <v>383</v>
      </c>
      <c r="K387" s="187">
        <f t="shared" ref="K387:K450" si="6">A387</f>
        <v>3905</v>
      </c>
      <c r="L387" s="188">
        <v>2</v>
      </c>
    </row>
    <row r="388" spans="1:12" x14ac:dyDescent="0.25">
      <c r="A388" s="262">
        <v>6313</v>
      </c>
      <c r="B388" s="268" t="s">
        <v>382</v>
      </c>
      <c r="C388" s="264"/>
      <c r="D388">
        <v>387</v>
      </c>
      <c r="E388" s="263" t="s">
        <v>1301</v>
      </c>
      <c r="F388" s="263" t="s">
        <v>1302</v>
      </c>
      <c r="G388" s="263" t="s">
        <v>1190</v>
      </c>
      <c r="H388" s="263" t="s">
        <v>1191</v>
      </c>
      <c r="I388" s="262">
        <v>914</v>
      </c>
      <c r="J388" s="263" t="s">
        <v>383</v>
      </c>
      <c r="K388" s="187">
        <f t="shared" si="6"/>
        <v>6313</v>
      </c>
      <c r="L388" s="188">
        <v>3</v>
      </c>
    </row>
    <row r="389" spans="1:12" x14ac:dyDescent="0.25">
      <c r="A389" s="262">
        <v>217</v>
      </c>
      <c r="B389" s="268" t="s">
        <v>382</v>
      </c>
      <c r="C389" s="264"/>
      <c r="D389">
        <v>388</v>
      </c>
      <c r="E389" s="263" t="s">
        <v>1303</v>
      </c>
      <c r="F389" s="263" t="s">
        <v>1303</v>
      </c>
      <c r="G389" s="263" t="s">
        <v>1126</v>
      </c>
      <c r="H389" s="263" t="s">
        <v>1127</v>
      </c>
      <c r="I389" s="262">
        <v>25</v>
      </c>
      <c r="J389" s="263" t="s">
        <v>383</v>
      </c>
      <c r="K389" s="187">
        <f t="shared" si="6"/>
        <v>217</v>
      </c>
      <c r="L389" s="188">
        <v>4</v>
      </c>
    </row>
    <row r="390" spans="1:12" x14ac:dyDescent="0.25">
      <c r="A390" s="262">
        <v>416</v>
      </c>
      <c r="B390" s="268" t="s">
        <v>382</v>
      </c>
      <c r="C390" s="264"/>
      <c r="D390">
        <v>389</v>
      </c>
      <c r="E390" s="263" t="s">
        <v>1304</v>
      </c>
      <c r="F390" s="263" t="s">
        <v>1304</v>
      </c>
      <c r="G390" s="263" t="s">
        <v>1285</v>
      </c>
      <c r="H390" s="263" t="s">
        <v>1286</v>
      </c>
      <c r="I390" s="262">
        <v>52</v>
      </c>
      <c r="J390" s="263" t="s">
        <v>383</v>
      </c>
      <c r="K390" s="187">
        <f t="shared" si="6"/>
        <v>416</v>
      </c>
      <c r="L390" s="188">
        <v>5</v>
      </c>
    </row>
    <row r="391" spans="1:12" x14ac:dyDescent="0.25">
      <c r="A391" s="262">
        <v>4384</v>
      </c>
      <c r="B391" s="268" t="s">
        <v>382</v>
      </c>
      <c r="C391" s="264"/>
      <c r="D391">
        <v>390</v>
      </c>
      <c r="E391" s="263" t="s">
        <v>1305</v>
      </c>
      <c r="F391" s="263" t="s">
        <v>1305</v>
      </c>
      <c r="G391" s="263" t="s">
        <v>1126</v>
      </c>
      <c r="H391" s="263" t="s">
        <v>1127</v>
      </c>
      <c r="I391" s="262">
        <v>25</v>
      </c>
      <c r="J391" s="263" t="s">
        <v>383</v>
      </c>
      <c r="K391" s="187">
        <f t="shared" si="6"/>
        <v>4384</v>
      </c>
      <c r="L391" s="188">
        <v>6</v>
      </c>
    </row>
    <row r="392" spans="1:12" x14ac:dyDescent="0.25">
      <c r="A392" s="262">
        <v>417</v>
      </c>
      <c r="B392" s="268" t="s">
        <v>382</v>
      </c>
      <c r="C392" s="264"/>
      <c r="D392">
        <v>391</v>
      </c>
      <c r="E392" s="263" t="s">
        <v>1306</v>
      </c>
      <c r="F392" s="263" t="s">
        <v>1307</v>
      </c>
      <c r="G392" s="263" t="s">
        <v>1285</v>
      </c>
      <c r="H392" s="263" t="s">
        <v>1286</v>
      </c>
      <c r="I392" s="262">
        <v>52</v>
      </c>
      <c r="J392" s="263" t="s">
        <v>383</v>
      </c>
      <c r="K392" s="187">
        <f t="shared" si="6"/>
        <v>417</v>
      </c>
      <c r="L392" s="188">
        <v>7</v>
      </c>
    </row>
    <row r="393" spans="1:12" x14ac:dyDescent="0.25">
      <c r="A393" s="262">
        <v>418</v>
      </c>
      <c r="B393" s="268" t="s">
        <v>382</v>
      </c>
      <c r="C393" s="264"/>
      <c r="D393">
        <v>392</v>
      </c>
      <c r="E393" s="263" t="s">
        <v>1308</v>
      </c>
      <c r="F393" s="263" t="s">
        <v>1309</v>
      </c>
      <c r="G393" s="263" t="s">
        <v>1285</v>
      </c>
      <c r="H393" s="263" t="s">
        <v>1286</v>
      </c>
      <c r="I393" s="262">
        <v>52</v>
      </c>
      <c r="J393" s="263" t="s">
        <v>383</v>
      </c>
      <c r="K393" s="187">
        <f t="shared" si="6"/>
        <v>418</v>
      </c>
      <c r="L393" s="188">
        <v>8</v>
      </c>
    </row>
    <row r="394" spans="1:12" x14ac:dyDescent="0.25">
      <c r="A394" s="262">
        <v>419</v>
      </c>
      <c r="B394" s="268" t="s">
        <v>382</v>
      </c>
      <c r="C394" s="264"/>
      <c r="D394">
        <v>393</v>
      </c>
      <c r="E394" s="263" t="s">
        <v>1310</v>
      </c>
      <c r="F394" s="263" t="s">
        <v>1311</v>
      </c>
      <c r="G394" s="263" t="s">
        <v>1285</v>
      </c>
      <c r="H394" s="263" t="s">
        <v>1286</v>
      </c>
      <c r="I394" s="262">
        <v>52</v>
      </c>
      <c r="J394" s="263" t="s">
        <v>383</v>
      </c>
      <c r="K394" s="187">
        <f t="shared" si="6"/>
        <v>419</v>
      </c>
      <c r="L394" s="188">
        <v>9</v>
      </c>
    </row>
    <row r="395" spans="1:12" x14ac:dyDescent="0.25">
      <c r="A395" s="262">
        <v>2470</v>
      </c>
      <c r="B395" s="268" t="s">
        <v>382</v>
      </c>
      <c r="C395" s="264"/>
      <c r="D395">
        <v>394</v>
      </c>
      <c r="E395" s="263" t="s">
        <v>1312</v>
      </c>
      <c r="F395" s="263" t="s">
        <v>1312</v>
      </c>
      <c r="G395" s="263" t="s">
        <v>1313</v>
      </c>
      <c r="H395" s="263" t="s">
        <v>1314</v>
      </c>
      <c r="I395" s="262">
        <v>504</v>
      </c>
      <c r="J395" s="263" t="s">
        <v>383</v>
      </c>
      <c r="K395" s="187">
        <f t="shared" si="6"/>
        <v>2470</v>
      </c>
      <c r="L395" s="188">
        <v>10</v>
      </c>
    </row>
    <row r="396" spans="1:12" x14ac:dyDescent="0.25">
      <c r="A396" s="262">
        <v>5823</v>
      </c>
      <c r="B396" s="268" t="s">
        <v>382</v>
      </c>
      <c r="C396" s="264"/>
      <c r="D396">
        <v>395</v>
      </c>
      <c r="E396" s="263" t="s">
        <v>1315</v>
      </c>
      <c r="F396" s="263" t="s">
        <v>1315</v>
      </c>
      <c r="G396" s="263" t="s">
        <v>1316</v>
      </c>
      <c r="H396" s="263" t="s">
        <v>1317</v>
      </c>
      <c r="I396" s="262">
        <v>2144</v>
      </c>
      <c r="J396" s="263" t="s">
        <v>383</v>
      </c>
      <c r="K396" s="187">
        <f t="shared" si="6"/>
        <v>5823</v>
      </c>
      <c r="L396" s="188">
        <v>11</v>
      </c>
    </row>
    <row r="397" spans="1:12" x14ac:dyDescent="0.25">
      <c r="A397" s="262">
        <v>5824</v>
      </c>
      <c r="B397" s="268" t="s">
        <v>382</v>
      </c>
      <c r="C397" s="264"/>
      <c r="D397">
        <v>396</v>
      </c>
      <c r="E397" s="263" t="s">
        <v>1318</v>
      </c>
      <c r="F397" s="263" t="s">
        <v>1318</v>
      </c>
      <c r="G397" s="263" t="s">
        <v>1316</v>
      </c>
      <c r="H397" s="263" t="s">
        <v>1317</v>
      </c>
      <c r="I397" s="262">
        <v>2144</v>
      </c>
      <c r="J397" s="263" t="s">
        <v>383</v>
      </c>
      <c r="K397" s="187">
        <f t="shared" si="6"/>
        <v>5824</v>
      </c>
      <c r="L397" s="188">
        <v>12</v>
      </c>
    </row>
    <row r="398" spans="1:12" x14ac:dyDescent="0.25">
      <c r="A398" s="262">
        <v>5940</v>
      </c>
      <c r="B398" s="268" t="s">
        <v>382</v>
      </c>
      <c r="C398" s="264"/>
      <c r="D398">
        <v>397</v>
      </c>
      <c r="E398" s="263" t="s">
        <v>1319</v>
      </c>
      <c r="F398" s="263" t="s">
        <v>1319</v>
      </c>
      <c r="G398" s="263" t="s">
        <v>1320</v>
      </c>
      <c r="H398" s="263" t="s">
        <v>1321</v>
      </c>
      <c r="I398" s="262">
        <v>243</v>
      </c>
      <c r="J398" s="263" t="s">
        <v>383</v>
      </c>
      <c r="K398" s="187">
        <f t="shared" si="6"/>
        <v>5940</v>
      </c>
      <c r="L398" s="188">
        <v>13</v>
      </c>
    </row>
    <row r="399" spans="1:12" x14ac:dyDescent="0.25">
      <c r="A399" s="262">
        <v>5145</v>
      </c>
      <c r="B399" s="268" t="s">
        <v>382</v>
      </c>
      <c r="C399" s="264"/>
      <c r="D399">
        <v>398</v>
      </c>
      <c r="E399" s="263" t="s">
        <v>1322</v>
      </c>
      <c r="F399" s="263" t="s">
        <v>1322</v>
      </c>
      <c r="G399" s="263" t="s">
        <v>1190</v>
      </c>
      <c r="H399" s="263" t="s">
        <v>1191</v>
      </c>
      <c r="I399" s="262">
        <v>914</v>
      </c>
      <c r="J399" s="263" t="s">
        <v>383</v>
      </c>
      <c r="K399" s="187">
        <f t="shared" si="6"/>
        <v>5145</v>
      </c>
      <c r="L399" s="188">
        <v>14</v>
      </c>
    </row>
    <row r="400" spans="1:12" x14ac:dyDescent="0.25">
      <c r="A400" s="262">
        <v>3415</v>
      </c>
      <c r="B400" s="268" t="s">
        <v>382</v>
      </c>
      <c r="C400" s="264"/>
      <c r="D400">
        <v>399</v>
      </c>
      <c r="E400" s="263" t="s">
        <v>1323</v>
      </c>
      <c r="F400" s="263" t="s">
        <v>1324</v>
      </c>
      <c r="G400" s="263" t="s">
        <v>1320</v>
      </c>
      <c r="H400" s="263" t="s">
        <v>1321</v>
      </c>
      <c r="I400" s="262">
        <v>243</v>
      </c>
      <c r="J400" s="263" t="s">
        <v>383</v>
      </c>
      <c r="K400" s="187">
        <f t="shared" si="6"/>
        <v>3415</v>
      </c>
      <c r="L400" s="188">
        <v>15</v>
      </c>
    </row>
    <row r="401" spans="1:12" x14ac:dyDescent="0.25">
      <c r="A401" s="262">
        <v>3574</v>
      </c>
      <c r="B401" s="268" t="s">
        <v>382</v>
      </c>
      <c r="C401" s="264"/>
      <c r="D401">
        <v>400</v>
      </c>
      <c r="E401" s="263" t="s">
        <v>1325</v>
      </c>
      <c r="F401" s="263" t="s">
        <v>1325</v>
      </c>
      <c r="G401" s="263" t="s">
        <v>1320</v>
      </c>
      <c r="H401" s="263" t="s">
        <v>1321</v>
      </c>
      <c r="I401" s="262">
        <v>243</v>
      </c>
      <c r="J401" s="263" t="s">
        <v>383</v>
      </c>
      <c r="K401" s="187">
        <f t="shared" si="6"/>
        <v>3574</v>
      </c>
      <c r="L401" s="188">
        <v>16</v>
      </c>
    </row>
    <row r="402" spans="1:12" x14ac:dyDescent="0.25">
      <c r="A402" s="262">
        <v>6314</v>
      </c>
      <c r="B402" s="268" t="s">
        <v>382</v>
      </c>
      <c r="C402" s="264"/>
      <c r="D402">
        <v>401</v>
      </c>
      <c r="E402" s="263" t="s">
        <v>1326</v>
      </c>
      <c r="F402" s="263" t="s">
        <v>1327</v>
      </c>
      <c r="G402" s="263" t="s">
        <v>1190</v>
      </c>
      <c r="H402" s="263" t="s">
        <v>1191</v>
      </c>
      <c r="I402" s="262">
        <v>914</v>
      </c>
      <c r="J402" s="263" t="s">
        <v>383</v>
      </c>
      <c r="K402" s="187">
        <f t="shared" si="6"/>
        <v>6314</v>
      </c>
      <c r="L402" s="188">
        <v>17</v>
      </c>
    </row>
    <row r="403" spans="1:12" x14ac:dyDescent="0.25">
      <c r="A403" s="262">
        <v>6950</v>
      </c>
      <c r="B403" s="268" t="s">
        <v>382</v>
      </c>
      <c r="C403" s="264"/>
      <c r="D403">
        <v>402</v>
      </c>
      <c r="E403" s="263" t="s">
        <v>1328</v>
      </c>
      <c r="F403" s="263" t="s">
        <v>1328</v>
      </c>
      <c r="G403" s="263" t="s">
        <v>1329</v>
      </c>
      <c r="H403" s="263" t="s">
        <v>1330</v>
      </c>
      <c r="I403" s="262">
        <v>1161</v>
      </c>
      <c r="J403" s="263" t="s">
        <v>383</v>
      </c>
      <c r="K403" s="187">
        <f t="shared" si="6"/>
        <v>6950</v>
      </c>
      <c r="L403" s="188">
        <v>18</v>
      </c>
    </row>
    <row r="404" spans="1:12" x14ac:dyDescent="0.25">
      <c r="A404" s="262">
        <v>6949</v>
      </c>
      <c r="B404" s="268" t="s">
        <v>382</v>
      </c>
      <c r="C404" s="264"/>
      <c r="D404">
        <v>403</v>
      </c>
      <c r="E404" s="263" t="s">
        <v>1331</v>
      </c>
      <c r="F404" s="263" t="s">
        <v>1331</v>
      </c>
      <c r="G404" s="263" t="s">
        <v>1329</v>
      </c>
      <c r="H404" s="263" t="s">
        <v>1330</v>
      </c>
      <c r="I404" s="262">
        <v>1161</v>
      </c>
      <c r="J404" s="263" t="s">
        <v>383</v>
      </c>
      <c r="K404" s="187">
        <f t="shared" si="6"/>
        <v>6949</v>
      </c>
      <c r="L404" s="188">
        <v>19</v>
      </c>
    </row>
    <row r="405" spans="1:12" x14ac:dyDescent="0.25">
      <c r="A405" s="262">
        <v>5497</v>
      </c>
      <c r="B405" s="268" t="s">
        <v>382</v>
      </c>
      <c r="C405" s="264"/>
      <c r="D405">
        <v>404</v>
      </c>
      <c r="E405" s="263" t="s">
        <v>1332</v>
      </c>
      <c r="F405" s="263" t="s">
        <v>1332</v>
      </c>
      <c r="G405" s="263" t="s">
        <v>1329</v>
      </c>
      <c r="H405" s="263" t="s">
        <v>1330</v>
      </c>
      <c r="I405" s="262">
        <v>1161</v>
      </c>
      <c r="J405" s="263" t="s">
        <v>383</v>
      </c>
      <c r="K405" s="187">
        <f t="shared" si="6"/>
        <v>5497</v>
      </c>
      <c r="L405" s="188">
        <v>20</v>
      </c>
    </row>
    <row r="406" spans="1:12" x14ac:dyDescent="0.25">
      <c r="A406" s="262">
        <v>4158</v>
      </c>
      <c r="B406" s="268" t="s">
        <v>382</v>
      </c>
      <c r="C406" s="264"/>
      <c r="D406">
        <v>405</v>
      </c>
      <c r="E406" s="263" t="s">
        <v>1333</v>
      </c>
      <c r="F406" s="263" t="s">
        <v>1333</v>
      </c>
      <c r="G406" s="263" t="s">
        <v>984</v>
      </c>
      <c r="H406" s="263" t="s">
        <v>985</v>
      </c>
      <c r="I406" s="262">
        <v>682</v>
      </c>
      <c r="J406" s="263" t="s">
        <v>383</v>
      </c>
      <c r="K406" s="187">
        <f t="shared" si="6"/>
        <v>4158</v>
      </c>
      <c r="L406" s="188">
        <v>21</v>
      </c>
    </row>
    <row r="407" spans="1:12" x14ac:dyDescent="0.25">
      <c r="A407" s="262">
        <v>4229</v>
      </c>
      <c r="B407" s="268" t="s">
        <v>382</v>
      </c>
      <c r="C407" s="264"/>
      <c r="D407">
        <v>406</v>
      </c>
      <c r="E407" s="263" t="s">
        <v>1334</v>
      </c>
      <c r="F407" s="263" t="s">
        <v>1334</v>
      </c>
      <c r="G407" s="263" t="s">
        <v>1190</v>
      </c>
      <c r="H407" s="263" t="s">
        <v>1191</v>
      </c>
      <c r="I407" s="262">
        <v>914</v>
      </c>
      <c r="J407" s="263" t="s">
        <v>383</v>
      </c>
      <c r="K407" s="187">
        <f t="shared" si="6"/>
        <v>4229</v>
      </c>
      <c r="L407" s="188">
        <v>22</v>
      </c>
    </row>
    <row r="408" spans="1:12" x14ac:dyDescent="0.25">
      <c r="A408" s="262">
        <v>6527</v>
      </c>
      <c r="B408" s="268" t="s">
        <v>382</v>
      </c>
      <c r="C408" s="264"/>
      <c r="D408">
        <v>407</v>
      </c>
      <c r="E408" s="263" t="s">
        <v>1335</v>
      </c>
      <c r="F408" s="263" t="s">
        <v>1335</v>
      </c>
      <c r="G408" s="263" t="s">
        <v>966</v>
      </c>
      <c r="H408" s="263" t="s">
        <v>967</v>
      </c>
      <c r="I408" s="262">
        <v>683</v>
      </c>
      <c r="J408" s="263" t="s">
        <v>383</v>
      </c>
      <c r="K408" s="187">
        <f t="shared" si="6"/>
        <v>6527</v>
      </c>
      <c r="L408" s="188">
        <v>23</v>
      </c>
    </row>
    <row r="409" spans="1:12" x14ac:dyDescent="0.25">
      <c r="A409" s="262">
        <v>7122</v>
      </c>
      <c r="B409" s="268" t="s">
        <v>382</v>
      </c>
      <c r="C409" s="264"/>
      <c r="D409">
        <v>408</v>
      </c>
      <c r="E409" s="263" t="s">
        <v>1336</v>
      </c>
      <c r="F409" s="263" t="s">
        <v>1337</v>
      </c>
      <c r="G409" s="263" t="s">
        <v>1018</v>
      </c>
      <c r="H409" s="263" t="s">
        <v>1019</v>
      </c>
      <c r="I409" s="262">
        <v>192</v>
      </c>
      <c r="J409" s="263" t="s">
        <v>383</v>
      </c>
      <c r="K409" s="187">
        <f t="shared" si="6"/>
        <v>7122</v>
      </c>
      <c r="L409" s="188">
        <v>24</v>
      </c>
    </row>
    <row r="410" spans="1:12" x14ac:dyDescent="0.25">
      <c r="A410" s="262">
        <v>7121</v>
      </c>
      <c r="B410" s="268" t="s">
        <v>382</v>
      </c>
      <c r="C410" s="264"/>
      <c r="D410">
        <v>409</v>
      </c>
      <c r="E410" s="263" t="s">
        <v>1338</v>
      </c>
      <c r="F410" s="263" t="s">
        <v>1339</v>
      </c>
      <c r="G410" s="263" t="s">
        <v>1018</v>
      </c>
      <c r="H410" s="263" t="s">
        <v>1019</v>
      </c>
      <c r="I410" s="262">
        <v>192</v>
      </c>
      <c r="J410" s="263" t="s">
        <v>383</v>
      </c>
      <c r="K410" s="187">
        <f t="shared" si="6"/>
        <v>7121</v>
      </c>
      <c r="L410" s="188">
        <v>1</v>
      </c>
    </row>
    <row r="411" spans="1:12" x14ac:dyDescent="0.25">
      <c r="A411" s="262">
        <v>7117</v>
      </c>
      <c r="B411" s="268" t="s">
        <v>382</v>
      </c>
      <c r="C411" s="264"/>
      <c r="D411">
        <v>410</v>
      </c>
      <c r="E411" s="263" t="s">
        <v>1340</v>
      </c>
      <c r="F411" s="263" t="s">
        <v>1341</v>
      </c>
      <c r="G411" s="263" t="s">
        <v>1018</v>
      </c>
      <c r="H411" s="263" t="s">
        <v>1019</v>
      </c>
      <c r="I411" s="262">
        <v>192</v>
      </c>
      <c r="J411" s="263" t="s">
        <v>383</v>
      </c>
      <c r="K411" s="187">
        <f t="shared" si="6"/>
        <v>7117</v>
      </c>
      <c r="L411" s="188">
        <v>2</v>
      </c>
    </row>
    <row r="412" spans="1:12" x14ac:dyDescent="0.25">
      <c r="A412" s="262">
        <v>7118</v>
      </c>
      <c r="B412" s="268" t="s">
        <v>382</v>
      </c>
      <c r="C412" s="264"/>
      <c r="D412">
        <v>411</v>
      </c>
      <c r="E412" s="263" t="s">
        <v>1342</v>
      </c>
      <c r="F412" s="263" t="s">
        <v>1343</v>
      </c>
      <c r="G412" s="263" t="s">
        <v>1018</v>
      </c>
      <c r="H412" s="263" t="s">
        <v>1019</v>
      </c>
      <c r="I412" s="262">
        <v>192</v>
      </c>
      <c r="J412" s="263" t="s">
        <v>383</v>
      </c>
      <c r="K412" s="187">
        <f t="shared" si="6"/>
        <v>7118</v>
      </c>
      <c r="L412" s="188">
        <v>3</v>
      </c>
    </row>
    <row r="413" spans="1:12" x14ac:dyDescent="0.25">
      <c r="A413" s="262">
        <v>7119</v>
      </c>
      <c r="B413" s="268" t="s">
        <v>382</v>
      </c>
      <c r="C413" s="264"/>
      <c r="D413">
        <v>412</v>
      </c>
      <c r="E413" s="263" t="s">
        <v>1344</v>
      </c>
      <c r="F413" s="263" t="s">
        <v>1345</v>
      </c>
      <c r="G413" s="263" t="s">
        <v>1018</v>
      </c>
      <c r="H413" s="263" t="s">
        <v>1019</v>
      </c>
      <c r="I413" s="262">
        <v>192</v>
      </c>
      <c r="J413" s="263" t="s">
        <v>383</v>
      </c>
      <c r="K413" s="187">
        <f t="shared" si="6"/>
        <v>7119</v>
      </c>
      <c r="L413" s="188">
        <v>4</v>
      </c>
    </row>
    <row r="414" spans="1:12" x14ac:dyDescent="0.25">
      <c r="A414" s="262">
        <v>7120</v>
      </c>
      <c r="B414" s="268" t="s">
        <v>382</v>
      </c>
      <c r="C414" s="264"/>
      <c r="D414">
        <v>413</v>
      </c>
      <c r="E414" s="263" t="s">
        <v>1346</v>
      </c>
      <c r="F414" s="263" t="s">
        <v>1347</v>
      </c>
      <c r="G414" s="263" t="s">
        <v>1018</v>
      </c>
      <c r="H414" s="263" t="s">
        <v>1019</v>
      </c>
      <c r="I414" s="262">
        <v>192</v>
      </c>
      <c r="J414" s="263" t="s">
        <v>383</v>
      </c>
      <c r="K414" s="187">
        <f t="shared" si="6"/>
        <v>7120</v>
      </c>
      <c r="L414" s="188">
        <v>5</v>
      </c>
    </row>
    <row r="415" spans="1:12" x14ac:dyDescent="0.25">
      <c r="A415" s="262">
        <v>3071</v>
      </c>
      <c r="B415" s="268" t="s">
        <v>382</v>
      </c>
      <c r="C415" s="264"/>
      <c r="D415">
        <v>414</v>
      </c>
      <c r="E415" s="263" t="s">
        <v>1348</v>
      </c>
      <c r="F415" s="263" t="s">
        <v>1348</v>
      </c>
      <c r="G415" s="263" t="s">
        <v>1349</v>
      </c>
      <c r="H415" s="263" t="s">
        <v>1350</v>
      </c>
      <c r="I415" s="262">
        <v>664</v>
      </c>
      <c r="J415" s="263" t="s">
        <v>383</v>
      </c>
      <c r="K415" s="187">
        <f t="shared" si="6"/>
        <v>3071</v>
      </c>
      <c r="L415" s="188">
        <v>6</v>
      </c>
    </row>
    <row r="416" spans="1:12" x14ac:dyDescent="0.25">
      <c r="A416" s="262">
        <v>3072</v>
      </c>
      <c r="B416" s="268" t="s">
        <v>382</v>
      </c>
      <c r="C416" s="264"/>
      <c r="D416">
        <v>415</v>
      </c>
      <c r="E416" s="263" t="s">
        <v>1351</v>
      </c>
      <c r="F416" s="263" t="s">
        <v>1351</v>
      </c>
      <c r="G416" s="263" t="s">
        <v>1349</v>
      </c>
      <c r="H416" s="263" t="s">
        <v>1350</v>
      </c>
      <c r="I416" s="262">
        <v>664</v>
      </c>
      <c r="J416" s="263" t="s">
        <v>383</v>
      </c>
      <c r="K416" s="187">
        <f t="shared" si="6"/>
        <v>3072</v>
      </c>
      <c r="L416" s="188">
        <v>7</v>
      </c>
    </row>
    <row r="417" spans="1:12" x14ac:dyDescent="0.25">
      <c r="A417" s="262">
        <v>2260</v>
      </c>
      <c r="B417" s="268" t="s">
        <v>382</v>
      </c>
      <c r="C417" s="264"/>
      <c r="D417">
        <v>416</v>
      </c>
      <c r="E417" s="263" t="s">
        <v>1352</v>
      </c>
      <c r="F417" s="263" t="s">
        <v>1352</v>
      </c>
      <c r="G417" s="263" t="s">
        <v>1353</v>
      </c>
      <c r="H417" s="263" t="s">
        <v>1354</v>
      </c>
      <c r="I417" s="262">
        <v>457</v>
      </c>
      <c r="J417" s="263" t="s">
        <v>383</v>
      </c>
      <c r="K417" s="187">
        <f t="shared" si="6"/>
        <v>2260</v>
      </c>
      <c r="L417" s="188">
        <v>8</v>
      </c>
    </row>
    <row r="418" spans="1:12" x14ac:dyDescent="0.25">
      <c r="A418" s="262">
        <v>5571</v>
      </c>
      <c r="B418" s="268" t="s">
        <v>382</v>
      </c>
      <c r="C418" s="264"/>
      <c r="D418">
        <v>417</v>
      </c>
      <c r="E418" s="263" t="s">
        <v>1355</v>
      </c>
      <c r="F418" s="263" t="s">
        <v>1355</v>
      </c>
      <c r="G418" s="263" t="s">
        <v>1356</v>
      </c>
      <c r="H418" s="263" t="s">
        <v>1357</v>
      </c>
      <c r="I418" s="262">
        <v>487</v>
      </c>
      <c r="J418" s="263" t="s">
        <v>383</v>
      </c>
      <c r="K418" s="187">
        <f t="shared" si="6"/>
        <v>5571</v>
      </c>
      <c r="L418" s="188">
        <v>9</v>
      </c>
    </row>
    <row r="419" spans="1:12" x14ac:dyDescent="0.25">
      <c r="A419" s="262">
        <v>3361</v>
      </c>
      <c r="B419" s="268" t="s">
        <v>382</v>
      </c>
      <c r="C419" s="264"/>
      <c r="D419">
        <v>418</v>
      </c>
      <c r="E419" s="263" t="s">
        <v>1358</v>
      </c>
      <c r="F419" s="263" t="s">
        <v>1358</v>
      </c>
      <c r="G419" s="263" t="s">
        <v>1359</v>
      </c>
      <c r="H419" s="263" t="s">
        <v>1360</v>
      </c>
      <c r="I419" s="262">
        <v>793</v>
      </c>
      <c r="J419" s="263" t="s">
        <v>383</v>
      </c>
      <c r="K419" s="187">
        <f t="shared" si="6"/>
        <v>3361</v>
      </c>
      <c r="L419" s="188">
        <v>10</v>
      </c>
    </row>
    <row r="420" spans="1:12" x14ac:dyDescent="0.25">
      <c r="A420" s="262">
        <v>4540</v>
      </c>
      <c r="B420" s="268" t="s">
        <v>382</v>
      </c>
      <c r="C420" s="264"/>
      <c r="D420">
        <v>419</v>
      </c>
      <c r="E420" s="263" t="s">
        <v>1361</v>
      </c>
      <c r="F420" s="263" t="s">
        <v>1361</v>
      </c>
      <c r="G420" s="263" t="s">
        <v>1238</v>
      </c>
      <c r="H420" s="263" t="s">
        <v>1239</v>
      </c>
      <c r="I420" s="262">
        <v>326</v>
      </c>
      <c r="J420" s="263" t="s">
        <v>383</v>
      </c>
      <c r="K420" s="187">
        <f t="shared" si="6"/>
        <v>4540</v>
      </c>
      <c r="L420" s="188">
        <v>11</v>
      </c>
    </row>
    <row r="421" spans="1:12" x14ac:dyDescent="0.25">
      <c r="A421" s="262">
        <v>1592</v>
      </c>
      <c r="B421" s="268" t="s">
        <v>382</v>
      </c>
      <c r="C421" s="264"/>
      <c r="D421">
        <v>420</v>
      </c>
      <c r="E421" s="263" t="s">
        <v>1362</v>
      </c>
      <c r="F421" s="263" t="s">
        <v>1362</v>
      </c>
      <c r="G421" s="263" t="s">
        <v>1238</v>
      </c>
      <c r="H421" s="263" t="s">
        <v>1239</v>
      </c>
      <c r="I421" s="262">
        <v>326</v>
      </c>
      <c r="J421" s="263" t="s">
        <v>383</v>
      </c>
      <c r="K421" s="187">
        <f t="shared" si="6"/>
        <v>1592</v>
      </c>
      <c r="L421" s="188">
        <v>12</v>
      </c>
    </row>
    <row r="422" spans="1:12" x14ac:dyDescent="0.25">
      <c r="A422" s="262">
        <v>3829</v>
      </c>
      <c r="B422" s="268" t="s">
        <v>382</v>
      </c>
      <c r="C422" s="264"/>
      <c r="D422">
        <v>421</v>
      </c>
      <c r="E422" s="263" t="s">
        <v>1363</v>
      </c>
      <c r="F422" s="263" t="s">
        <v>1363</v>
      </c>
      <c r="G422" s="263" t="s">
        <v>1364</v>
      </c>
      <c r="H422" s="263" t="s">
        <v>1365</v>
      </c>
      <c r="I422" s="262">
        <v>898</v>
      </c>
      <c r="J422" s="263" t="s">
        <v>383</v>
      </c>
      <c r="K422" s="187">
        <f t="shared" si="6"/>
        <v>3829</v>
      </c>
      <c r="L422" s="188">
        <v>13</v>
      </c>
    </row>
    <row r="423" spans="1:12" x14ac:dyDescent="0.25">
      <c r="A423" s="262">
        <v>6662</v>
      </c>
      <c r="B423" s="268" t="s">
        <v>382</v>
      </c>
      <c r="C423" s="264"/>
      <c r="D423">
        <v>422</v>
      </c>
      <c r="E423" s="263" t="s">
        <v>1366</v>
      </c>
      <c r="F423" s="263" t="s">
        <v>1367</v>
      </c>
      <c r="G423" s="263" t="s">
        <v>1368</v>
      </c>
      <c r="H423" s="263" t="s">
        <v>1369</v>
      </c>
      <c r="I423" s="262">
        <v>2103</v>
      </c>
      <c r="J423" s="263" t="s">
        <v>383</v>
      </c>
      <c r="K423" s="187">
        <f t="shared" si="6"/>
        <v>6662</v>
      </c>
      <c r="L423" s="188">
        <v>14</v>
      </c>
    </row>
    <row r="424" spans="1:12" x14ac:dyDescent="0.25">
      <c r="A424" s="262">
        <v>7095</v>
      </c>
      <c r="B424" s="268" t="s">
        <v>382</v>
      </c>
      <c r="C424" s="264"/>
      <c r="D424">
        <v>423</v>
      </c>
      <c r="E424" s="263" t="s">
        <v>1370</v>
      </c>
      <c r="F424" s="263" t="s">
        <v>1370</v>
      </c>
      <c r="G424" s="263" t="s">
        <v>1247</v>
      </c>
      <c r="H424" s="263" t="s">
        <v>1248</v>
      </c>
      <c r="I424" s="262">
        <v>9</v>
      </c>
      <c r="J424" s="263" t="s">
        <v>383</v>
      </c>
      <c r="K424" s="187">
        <f t="shared" si="6"/>
        <v>7095</v>
      </c>
      <c r="L424" s="188">
        <v>15</v>
      </c>
    </row>
    <row r="425" spans="1:12" x14ac:dyDescent="0.25">
      <c r="A425" s="262">
        <v>6960</v>
      </c>
      <c r="B425" s="268" t="s">
        <v>382</v>
      </c>
      <c r="C425" s="264"/>
      <c r="D425">
        <v>424</v>
      </c>
      <c r="E425" s="263" t="s">
        <v>1371</v>
      </c>
      <c r="F425" s="263" t="s">
        <v>1371</v>
      </c>
      <c r="G425" s="263" t="s">
        <v>1372</v>
      </c>
      <c r="H425" s="263" t="s">
        <v>1373</v>
      </c>
      <c r="I425" s="262">
        <v>197</v>
      </c>
      <c r="J425" s="263" t="s">
        <v>383</v>
      </c>
      <c r="K425" s="187">
        <f t="shared" si="6"/>
        <v>6960</v>
      </c>
      <c r="L425" s="188">
        <v>16</v>
      </c>
    </row>
    <row r="426" spans="1:12" x14ac:dyDescent="0.25">
      <c r="A426" s="262">
        <v>7094</v>
      </c>
      <c r="B426" s="268" t="s">
        <v>382</v>
      </c>
      <c r="C426" s="264"/>
      <c r="D426">
        <v>425</v>
      </c>
      <c r="E426" s="263" t="s">
        <v>1374</v>
      </c>
      <c r="F426" s="263" t="s">
        <v>1374</v>
      </c>
      <c r="G426" s="263" t="s">
        <v>1247</v>
      </c>
      <c r="H426" s="263" t="s">
        <v>1248</v>
      </c>
      <c r="I426" s="262">
        <v>9</v>
      </c>
      <c r="J426" s="263" t="s">
        <v>383</v>
      </c>
      <c r="K426" s="187">
        <f t="shared" si="6"/>
        <v>7094</v>
      </c>
      <c r="L426" s="188">
        <v>17</v>
      </c>
    </row>
    <row r="427" spans="1:12" x14ac:dyDescent="0.25">
      <c r="A427" s="262">
        <v>3818</v>
      </c>
      <c r="B427" s="268" t="s">
        <v>382</v>
      </c>
      <c r="C427" s="264"/>
      <c r="D427">
        <v>426</v>
      </c>
      <c r="E427" s="263" t="s">
        <v>1375</v>
      </c>
      <c r="F427" s="263" t="s">
        <v>1376</v>
      </c>
      <c r="G427" s="263" t="s">
        <v>1018</v>
      </c>
      <c r="H427" s="263" t="s">
        <v>1019</v>
      </c>
      <c r="I427" s="262">
        <v>192</v>
      </c>
      <c r="J427" s="263" t="s">
        <v>383</v>
      </c>
      <c r="K427" s="187">
        <f t="shared" si="6"/>
        <v>3818</v>
      </c>
      <c r="L427" s="188">
        <v>18</v>
      </c>
    </row>
    <row r="428" spans="1:12" x14ac:dyDescent="0.25">
      <c r="A428" s="262">
        <v>6318</v>
      </c>
      <c r="B428" s="268" t="s">
        <v>382</v>
      </c>
      <c r="C428" s="264"/>
      <c r="D428">
        <v>427</v>
      </c>
      <c r="E428" s="263" t="s">
        <v>1377</v>
      </c>
      <c r="F428" s="263" t="s">
        <v>1378</v>
      </c>
      <c r="G428" s="263" t="s">
        <v>1190</v>
      </c>
      <c r="H428" s="263" t="s">
        <v>1191</v>
      </c>
      <c r="I428" s="262">
        <v>914</v>
      </c>
      <c r="J428" s="263" t="s">
        <v>383</v>
      </c>
      <c r="K428" s="187">
        <f t="shared" si="6"/>
        <v>6318</v>
      </c>
      <c r="L428" s="188">
        <v>19</v>
      </c>
    </row>
    <row r="429" spans="1:12" x14ac:dyDescent="0.25">
      <c r="A429" s="262">
        <v>6317</v>
      </c>
      <c r="B429" s="268" t="s">
        <v>382</v>
      </c>
      <c r="C429" s="264"/>
      <c r="D429">
        <v>428</v>
      </c>
      <c r="E429" s="263" t="s">
        <v>1379</v>
      </c>
      <c r="F429" s="263" t="s">
        <v>1380</v>
      </c>
      <c r="G429" s="263" t="s">
        <v>1190</v>
      </c>
      <c r="H429" s="263" t="s">
        <v>1191</v>
      </c>
      <c r="I429" s="262">
        <v>914</v>
      </c>
      <c r="J429" s="263" t="s">
        <v>383</v>
      </c>
      <c r="K429" s="187">
        <f t="shared" si="6"/>
        <v>6317</v>
      </c>
      <c r="L429" s="188">
        <v>20</v>
      </c>
    </row>
    <row r="430" spans="1:12" x14ac:dyDescent="0.25">
      <c r="A430" s="262">
        <v>6316</v>
      </c>
      <c r="B430" s="268" t="s">
        <v>382</v>
      </c>
      <c r="C430" s="264"/>
      <c r="D430">
        <v>429</v>
      </c>
      <c r="E430" s="263" t="s">
        <v>1381</v>
      </c>
      <c r="F430" s="263" t="s">
        <v>1381</v>
      </c>
      <c r="G430" s="263" t="s">
        <v>1190</v>
      </c>
      <c r="H430" s="263" t="s">
        <v>1191</v>
      </c>
      <c r="I430" s="262">
        <v>914</v>
      </c>
      <c r="J430" s="263" t="s">
        <v>383</v>
      </c>
      <c r="K430" s="187">
        <f t="shared" si="6"/>
        <v>6316</v>
      </c>
      <c r="L430" s="188">
        <v>21</v>
      </c>
    </row>
    <row r="431" spans="1:12" x14ac:dyDescent="0.25">
      <c r="A431" s="262">
        <v>5256</v>
      </c>
      <c r="B431" s="268" t="s">
        <v>382</v>
      </c>
      <c r="C431" s="264"/>
      <c r="D431">
        <v>430</v>
      </c>
      <c r="E431" s="263" t="s">
        <v>1382</v>
      </c>
      <c r="F431" s="263" t="s">
        <v>1382</v>
      </c>
      <c r="G431" s="263" t="s">
        <v>1383</v>
      </c>
      <c r="H431" s="263" t="s">
        <v>1384</v>
      </c>
      <c r="I431" s="262">
        <v>1127</v>
      </c>
      <c r="J431" s="263" t="s">
        <v>383</v>
      </c>
      <c r="K431" s="187">
        <f t="shared" si="6"/>
        <v>5256</v>
      </c>
      <c r="L431" s="188">
        <v>22</v>
      </c>
    </row>
    <row r="432" spans="1:12" x14ac:dyDescent="0.25">
      <c r="A432" s="262">
        <v>7017</v>
      </c>
      <c r="B432" s="268" t="s">
        <v>382</v>
      </c>
      <c r="C432" s="264"/>
      <c r="D432">
        <v>431</v>
      </c>
      <c r="E432" s="263" t="s">
        <v>1385</v>
      </c>
      <c r="F432" s="263" t="s">
        <v>1386</v>
      </c>
      <c r="G432" s="263" t="s">
        <v>1387</v>
      </c>
      <c r="H432" s="263" t="s">
        <v>1388</v>
      </c>
      <c r="I432" s="262">
        <v>855</v>
      </c>
      <c r="J432" s="263" t="s">
        <v>383</v>
      </c>
      <c r="K432" s="187">
        <f t="shared" si="6"/>
        <v>7017</v>
      </c>
      <c r="L432" s="188">
        <v>23</v>
      </c>
    </row>
    <row r="433" spans="1:12" x14ac:dyDescent="0.25">
      <c r="A433" s="262">
        <v>54</v>
      </c>
      <c r="B433" s="268" t="s">
        <v>382</v>
      </c>
      <c r="C433" s="264"/>
      <c r="D433">
        <v>432</v>
      </c>
      <c r="E433" s="263" t="s">
        <v>1389</v>
      </c>
      <c r="F433" s="263" t="s">
        <v>1389</v>
      </c>
      <c r="G433" s="263" t="s">
        <v>1390</v>
      </c>
      <c r="H433" s="263" t="s">
        <v>1391</v>
      </c>
      <c r="I433" s="262">
        <v>20</v>
      </c>
      <c r="J433" s="263" t="s">
        <v>383</v>
      </c>
      <c r="K433" s="187">
        <f t="shared" si="6"/>
        <v>54</v>
      </c>
      <c r="L433" s="188">
        <v>24</v>
      </c>
    </row>
    <row r="434" spans="1:12" x14ac:dyDescent="0.25">
      <c r="A434" s="262">
        <v>3669</v>
      </c>
      <c r="B434" s="268" t="s">
        <v>382</v>
      </c>
      <c r="C434" s="264"/>
      <c r="D434">
        <v>433</v>
      </c>
      <c r="E434" s="263" t="s">
        <v>1392</v>
      </c>
      <c r="F434" s="263" t="s">
        <v>1393</v>
      </c>
      <c r="G434" s="263" t="s">
        <v>1387</v>
      </c>
      <c r="H434" s="263" t="s">
        <v>1388</v>
      </c>
      <c r="I434" s="262">
        <v>855</v>
      </c>
      <c r="J434" s="263" t="s">
        <v>383</v>
      </c>
      <c r="K434" s="187">
        <f t="shared" si="6"/>
        <v>3669</v>
      </c>
      <c r="L434" s="188">
        <v>1</v>
      </c>
    </row>
    <row r="435" spans="1:12" x14ac:dyDescent="0.25">
      <c r="A435" s="262">
        <v>5973</v>
      </c>
      <c r="B435" s="268" t="s">
        <v>382</v>
      </c>
      <c r="C435" s="264"/>
      <c r="D435">
        <v>434</v>
      </c>
      <c r="E435" s="263" t="s">
        <v>1394</v>
      </c>
      <c r="F435" s="263" t="s">
        <v>1394</v>
      </c>
      <c r="G435" s="263" t="s">
        <v>1395</v>
      </c>
      <c r="H435" s="263" t="s">
        <v>1396</v>
      </c>
      <c r="I435" s="262">
        <v>2166</v>
      </c>
      <c r="J435" s="263" t="s">
        <v>383</v>
      </c>
      <c r="K435" s="187">
        <f t="shared" si="6"/>
        <v>5973</v>
      </c>
      <c r="L435" s="188">
        <v>2</v>
      </c>
    </row>
    <row r="436" spans="1:12" x14ac:dyDescent="0.25">
      <c r="A436" s="262">
        <v>5865</v>
      </c>
      <c r="B436" s="268" t="s">
        <v>382</v>
      </c>
      <c r="C436" s="264"/>
      <c r="D436">
        <v>435</v>
      </c>
      <c r="E436" s="263" t="s">
        <v>1397</v>
      </c>
      <c r="F436" s="263" t="s">
        <v>1398</v>
      </c>
      <c r="G436" s="263" t="s">
        <v>1399</v>
      </c>
      <c r="H436" s="263" t="s">
        <v>1400</v>
      </c>
      <c r="I436" s="262">
        <v>354</v>
      </c>
      <c r="J436" s="263" t="s">
        <v>383</v>
      </c>
      <c r="K436" s="187">
        <f t="shared" si="6"/>
        <v>5865</v>
      </c>
      <c r="L436" s="188">
        <v>3</v>
      </c>
    </row>
    <row r="437" spans="1:12" x14ac:dyDescent="0.25">
      <c r="A437" s="262">
        <v>4631</v>
      </c>
      <c r="B437" s="268" t="s">
        <v>382</v>
      </c>
      <c r="C437" s="264"/>
      <c r="D437">
        <v>436</v>
      </c>
      <c r="E437" s="263" t="s">
        <v>1401</v>
      </c>
      <c r="F437" s="263" t="s">
        <v>1402</v>
      </c>
      <c r="G437" s="263" t="s">
        <v>1399</v>
      </c>
      <c r="H437" s="263" t="s">
        <v>1400</v>
      </c>
      <c r="I437" s="262">
        <v>354</v>
      </c>
      <c r="J437" s="263" t="s">
        <v>383</v>
      </c>
      <c r="K437" s="187">
        <f t="shared" si="6"/>
        <v>4631</v>
      </c>
      <c r="L437" s="188">
        <v>4</v>
      </c>
    </row>
    <row r="438" spans="1:12" x14ac:dyDescent="0.25">
      <c r="A438" s="262">
        <v>645</v>
      </c>
      <c r="B438" s="268" t="s">
        <v>382</v>
      </c>
      <c r="C438" s="264"/>
      <c r="D438">
        <v>437</v>
      </c>
      <c r="E438" s="263" t="s">
        <v>1403</v>
      </c>
      <c r="F438" s="263" t="s">
        <v>1403</v>
      </c>
      <c r="G438" s="263" t="s">
        <v>1404</v>
      </c>
      <c r="H438" s="263" t="s">
        <v>1405</v>
      </c>
      <c r="I438" s="262">
        <v>131</v>
      </c>
      <c r="J438" s="263" t="s">
        <v>383</v>
      </c>
      <c r="K438" s="187">
        <f t="shared" si="6"/>
        <v>645</v>
      </c>
      <c r="L438" s="188">
        <v>5</v>
      </c>
    </row>
    <row r="439" spans="1:12" x14ac:dyDescent="0.25">
      <c r="A439" s="262">
        <v>4353</v>
      </c>
      <c r="B439" s="268" t="s">
        <v>382</v>
      </c>
      <c r="C439" s="264"/>
      <c r="D439">
        <v>438</v>
      </c>
      <c r="E439" s="263" t="s">
        <v>1406</v>
      </c>
      <c r="F439" s="263" t="s">
        <v>1406</v>
      </c>
      <c r="G439" s="263" t="s">
        <v>930</v>
      </c>
      <c r="H439" s="263" t="s">
        <v>931</v>
      </c>
      <c r="I439" s="262">
        <v>1004</v>
      </c>
      <c r="J439" s="263" t="s">
        <v>383</v>
      </c>
      <c r="K439" s="187">
        <f t="shared" si="6"/>
        <v>4353</v>
      </c>
      <c r="L439" s="188">
        <v>6</v>
      </c>
    </row>
    <row r="440" spans="1:12" x14ac:dyDescent="0.25">
      <c r="A440" s="262">
        <v>6451</v>
      </c>
      <c r="B440" s="268" t="s">
        <v>382</v>
      </c>
      <c r="C440" s="264"/>
      <c r="D440">
        <v>439</v>
      </c>
      <c r="E440" s="263" t="s">
        <v>1407</v>
      </c>
      <c r="F440" s="263" t="s">
        <v>1407</v>
      </c>
      <c r="G440" s="263" t="s">
        <v>1408</v>
      </c>
      <c r="H440" s="263" t="s">
        <v>1409</v>
      </c>
      <c r="I440" s="262">
        <v>2221</v>
      </c>
      <c r="J440" s="263" t="s">
        <v>383</v>
      </c>
      <c r="K440" s="187">
        <f t="shared" si="6"/>
        <v>6451</v>
      </c>
      <c r="L440" s="188">
        <v>7</v>
      </c>
    </row>
    <row r="441" spans="1:12" x14ac:dyDescent="0.25">
      <c r="A441" s="262">
        <v>6450</v>
      </c>
      <c r="B441" s="268" t="s">
        <v>382</v>
      </c>
      <c r="C441" s="264"/>
      <c r="D441">
        <v>440</v>
      </c>
      <c r="E441" s="263" t="s">
        <v>1410</v>
      </c>
      <c r="F441" s="263" t="s">
        <v>1411</v>
      </c>
      <c r="G441" s="263" t="s">
        <v>1408</v>
      </c>
      <c r="H441" s="263" t="s">
        <v>1409</v>
      </c>
      <c r="I441" s="262">
        <v>2221</v>
      </c>
      <c r="J441" s="263" t="s">
        <v>383</v>
      </c>
      <c r="K441" s="187">
        <f t="shared" si="6"/>
        <v>6450</v>
      </c>
      <c r="L441" s="188">
        <v>8</v>
      </c>
    </row>
    <row r="442" spans="1:12" x14ac:dyDescent="0.25">
      <c r="A442" s="262">
        <v>6452</v>
      </c>
      <c r="B442" s="268" t="s">
        <v>382</v>
      </c>
      <c r="C442" s="264"/>
      <c r="D442">
        <v>441</v>
      </c>
      <c r="E442" s="263" t="s">
        <v>1412</v>
      </c>
      <c r="F442" s="263" t="s">
        <v>1412</v>
      </c>
      <c r="G442" s="263" t="s">
        <v>1408</v>
      </c>
      <c r="H442" s="263" t="s">
        <v>1409</v>
      </c>
      <c r="I442" s="262">
        <v>2221</v>
      </c>
      <c r="J442" s="263" t="s">
        <v>383</v>
      </c>
      <c r="K442" s="187">
        <f t="shared" si="6"/>
        <v>6452</v>
      </c>
      <c r="L442" s="188">
        <v>9</v>
      </c>
    </row>
    <row r="443" spans="1:12" x14ac:dyDescent="0.25">
      <c r="A443" s="262">
        <v>5905</v>
      </c>
      <c r="B443" s="268" t="s">
        <v>382</v>
      </c>
      <c r="C443" s="264"/>
      <c r="D443">
        <v>442</v>
      </c>
      <c r="E443" s="263" t="s">
        <v>1413</v>
      </c>
      <c r="F443" s="263" t="s">
        <v>1413</v>
      </c>
      <c r="G443" s="263" t="s">
        <v>1414</v>
      </c>
      <c r="H443" s="263" t="s">
        <v>1415</v>
      </c>
      <c r="I443" s="262">
        <v>2152</v>
      </c>
      <c r="J443" s="263" t="s">
        <v>383</v>
      </c>
      <c r="K443" s="187">
        <f t="shared" si="6"/>
        <v>5905</v>
      </c>
      <c r="L443" s="188">
        <v>10</v>
      </c>
    </row>
    <row r="444" spans="1:12" x14ac:dyDescent="0.25">
      <c r="A444" s="262">
        <v>3774</v>
      </c>
      <c r="B444" s="268" t="s">
        <v>382</v>
      </c>
      <c r="C444" s="264"/>
      <c r="D444">
        <v>443</v>
      </c>
      <c r="E444" s="263" t="s">
        <v>1416</v>
      </c>
      <c r="F444" s="263" t="s">
        <v>1416</v>
      </c>
      <c r="G444" s="263" t="s">
        <v>1399</v>
      </c>
      <c r="H444" s="263" t="s">
        <v>1400</v>
      </c>
      <c r="I444" s="262">
        <v>354</v>
      </c>
      <c r="J444" s="263" t="s">
        <v>383</v>
      </c>
      <c r="K444" s="187">
        <f t="shared" si="6"/>
        <v>3774</v>
      </c>
      <c r="L444" s="188">
        <v>11</v>
      </c>
    </row>
    <row r="445" spans="1:12" x14ac:dyDescent="0.25">
      <c r="A445" s="262">
        <v>1834</v>
      </c>
      <c r="B445" s="268" t="s">
        <v>382</v>
      </c>
      <c r="C445" s="264"/>
      <c r="D445">
        <v>444</v>
      </c>
      <c r="E445" s="263" t="s">
        <v>1417</v>
      </c>
      <c r="F445" s="263" t="s">
        <v>1417</v>
      </c>
      <c r="G445" s="263" t="s">
        <v>1399</v>
      </c>
      <c r="H445" s="263" t="s">
        <v>1400</v>
      </c>
      <c r="I445" s="262">
        <v>354</v>
      </c>
      <c r="J445" s="263" t="s">
        <v>383</v>
      </c>
      <c r="K445" s="187">
        <f t="shared" si="6"/>
        <v>1834</v>
      </c>
      <c r="L445" s="188">
        <v>12</v>
      </c>
    </row>
    <row r="446" spans="1:12" x14ac:dyDescent="0.25">
      <c r="A446" s="262">
        <v>2017</v>
      </c>
      <c r="B446" s="268" t="s">
        <v>382</v>
      </c>
      <c r="C446" s="264"/>
      <c r="D446">
        <v>445</v>
      </c>
      <c r="E446" s="263" t="s">
        <v>1418</v>
      </c>
      <c r="F446" s="263" t="s">
        <v>1419</v>
      </c>
      <c r="G446" s="263" t="s">
        <v>949</v>
      </c>
      <c r="H446" s="263" t="s">
        <v>950</v>
      </c>
      <c r="I446" s="262">
        <v>411</v>
      </c>
      <c r="J446" s="263" t="s">
        <v>383</v>
      </c>
      <c r="K446" s="187">
        <f t="shared" si="6"/>
        <v>2017</v>
      </c>
      <c r="L446" s="188">
        <v>13</v>
      </c>
    </row>
    <row r="447" spans="1:12" x14ac:dyDescent="0.25">
      <c r="A447" s="262">
        <v>3770</v>
      </c>
      <c r="B447" s="268" t="s">
        <v>382</v>
      </c>
      <c r="C447" s="264"/>
      <c r="D447">
        <v>446</v>
      </c>
      <c r="E447" s="263" t="s">
        <v>1420</v>
      </c>
      <c r="F447" s="263" t="s">
        <v>1421</v>
      </c>
      <c r="G447" s="263" t="s">
        <v>1372</v>
      </c>
      <c r="H447" s="263" t="s">
        <v>1373</v>
      </c>
      <c r="I447" s="262">
        <v>197</v>
      </c>
      <c r="J447" s="263" t="s">
        <v>383</v>
      </c>
      <c r="K447" s="187">
        <f t="shared" si="6"/>
        <v>3770</v>
      </c>
      <c r="L447" s="188">
        <v>14</v>
      </c>
    </row>
    <row r="448" spans="1:12" x14ac:dyDescent="0.25">
      <c r="A448" s="262">
        <v>6923</v>
      </c>
      <c r="B448" s="268" t="s">
        <v>382</v>
      </c>
      <c r="C448" s="264"/>
      <c r="D448">
        <v>447</v>
      </c>
      <c r="E448" s="263" t="s">
        <v>1422</v>
      </c>
      <c r="F448" s="263" t="s">
        <v>1422</v>
      </c>
      <c r="G448" s="263" t="s">
        <v>1423</v>
      </c>
      <c r="H448" s="263" t="s">
        <v>1424</v>
      </c>
      <c r="I448" s="262">
        <v>97</v>
      </c>
      <c r="J448" s="263" t="s">
        <v>383</v>
      </c>
      <c r="K448" s="187">
        <f t="shared" si="6"/>
        <v>6923</v>
      </c>
      <c r="L448" s="188">
        <v>15</v>
      </c>
    </row>
    <row r="449" spans="1:12" x14ac:dyDescent="0.25">
      <c r="A449" s="262">
        <v>4652</v>
      </c>
      <c r="B449" s="268" t="s">
        <v>382</v>
      </c>
      <c r="C449" s="264"/>
      <c r="D449">
        <v>448</v>
      </c>
      <c r="E449" s="263" t="s">
        <v>1425</v>
      </c>
      <c r="F449" s="263" t="s">
        <v>1425</v>
      </c>
      <c r="G449" s="263" t="s">
        <v>1426</v>
      </c>
      <c r="H449" s="263" t="s">
        <v>1427</v>
      </c>
      <c r="I449" s="262">
        <v>1069</v>
      </c>
      <c r="J449" s="263" t="s">
        <v>383</v>
      </c>
      <c r="K449" s="187">
        <f t="shared" si="6"/>
        <v>4652</v>
      </c>
      <c r="L449" s="188">
        <v>16</v>
      </c>
    </row>
    <row r="450" spans="1:12" x14ac:dyDescent="0.25">
      <c r="A450" s="262">
        <v>5379</v>
      </c>
      <c r="B450" s="268" t="s">
        <v>382</v>
      </c>
      <c r="C450" s="264"/>
      <c r="D450">
        <v>449</v>
      </c>
      <c r="E450" s="263" t="s">
        <v>1428</v>
      </c>
      <c r="F450" s="263" t="s">
        <v>1428</v>
      </c>
      <c r="G450" s="263" t="s">
        <v>984</v>
      </c>
      <c r="H450" s="263" t="s">
        <v>985</v>
      </c>
      <c r="I450" s="262">
        <v>682</v>
      </c>
      <c r="J450" s="263" t="s">
        <v>383</v>
      </c>
      <c r="K450" s="187">
        <f t="shared" si="6"/>
        <v>5379</v>
      </c>
      <c r="L450" s="188">
        <v>17</v>
      </c>
    </row>
    <row r="451" spans="1:12" x14ac:dyDescent="0.25">
      <c r="A451" s="262">
        <v>3806</v>
      </c>
      <c r="B451" s="268" t="s">
        <v>382</v>
      </c>
      <c r="C451" s="264"/>
      <c r="D451">
        <v>450</v>
      </c>
      <c r="E451" s="263" t="s">
        <v>1429</v>
      </c>
      <c r="F451" s="263" t="s">
        <v>1429</v>
      </c>
      <c r="G451" s="263" t="s">
        <v>1430</v>
      </c>
      <c r="H451" s="263" t="s">
        <v>1431</v>
      </c>
      <c r="I451" s="262">
        <v>889</v>
      </c>
      <c r="J451" s="263" t="s">
        <v>383</v>
      </c>
      <c r="K451" s="187">
        <f t="shared" ref="K451:K514" si="7">A451</f>
        <v>3806</v>
      </c>
      <c r="L451" s="188">
        <v>18</v>
      </c>
    </row>
    <row r="452" spans="1:12" x14ac:dyDescent="0.25">
      <c r="A452" s="262">
        <v>1901</v>
      </c>
      <c r="B452" s="268" t="s">
        <v>382</v>
      </c>
      <c r="C452" s="264"/>
      <c r="D452">
        <v>451</v>
      </c>
      <c r="E452" s="263" t="s">
        <v>1432</v>
      </c>
      <c r="F452" s="263" t="s">
        <v>1432</v>
      </c>
      <c r="G452" s="263" t="s">
        <v>1222</v>
      </c>
      <c r="H452" s="263" t="s">
        <v>1223</v>
      </c>
      <c r="I452" s="262">
        <v>370</v>
      </c>
      <c r="J452" s="263" t="s">
        <v>383</v>
      </c>
      <c r="K452" s="187">
        <f t="shared" si="7"/>
        <v>1901</v>
      </c>
      <c r="L452" s="188">
        <v>19</v>
      </c>
    </row>
    <row r="453" spans="1:12" x14ac:dyDescent="0.25">
      <c r="A453" s="262">
        <v>256</v>
      </c>
      <c r="B453" s="268" t="s">
        <v>382</v>
      </c>
      <c r="C453" s="264"/>
      <c r="D453">
        <v>452</v>
      </c>
      <c r="E453" s="263" t="s">
        <v>1433</v>
      </c>
      <c r="F453" s="263" t="s">
        <v>1433</v>
      </c>
      <c r="G453" s="263" t="s">
        <v>1434</v>
      </c>
      <c r="H453" s="263" t="s">
        <v>1435</v>
      </c>
      <c r="I453" s="262">
        <v>638</v>
      </c>
      <c r="J453" s="263" t="s">
        <v>383</v>
      </c>
      <c r="K453" s="187">
        <f t="shared" si="7"/>
        <v>256</v>
      </c>
      <c r="L453" s="188">
        <v>20</v>
      </c>
    </row>
    <row r="454" spans="1:12" x14ac:dyDescent="0.25">
      <c r="A454" s="262">
        <v>2742</v>
      </c>
      <c r="B454" s="268" t="s">
        <v>382</v>
      </c>
      <c r="C454" s="264"/>
      <c r="D454">
        <v>453</v>
      </c>
      <c r="E454" s="263" t="s">
        <v>1436</v>
      </c>
      <c r="F454" s="263" t="s">
        <v>1437</v>
      </c>
      <c r="G454" s="263" t="s">
        <v>1438</v>
      </c>
      <c r="H454" s="263" t="s">
        <v>1439</v>
      </c>
      <c r="I454" s="262">
        <v>984</v>
      </c>
      <c r="J454" s="263" t="s">
        <v>383</v>
      </c>
      <c r="K454" s="187">
        <f t="shared" si="7"/>
        <v>2742</v>
      </c>
      <c r="L454" s="188">
        <v>21</v>
      </c>
    </row>
    <row r="455" spans="1:12" x14ac:dyDescent="0.25">
      <c r="A455" s="262">
        <v>3765</v>
      </c>
      <c r="B455" s="268" t="s">
        <v>382</v>
      </c>
      <c r="C455" s="264"/>
      <c r="D455">
        <v>454</v>
      </c>
      <c r="E455" s="263" t="s">
        <v>1440</v>
      </c>
      <c r="F455" s="263" t="s">
        <v>1440</v>
      </c>
      <c r="G455" s="263" t="s">
        <v>1441</v>
      </c>
      <c r="H455" s="263" t="s">
        <v>1442</v>
      </c>
      <c r="I455" s="262">
        <v>877</v>
      </c>
      <c r="J455" s="263" t="s">
        <v>398</v>
      </c>
      <c r="K455" s="187">
        <f t="shared" si="7"/>
        <v>3765</v>
      </c>
      <c r="L455" s="188">
        <v>22</v>
      </c>
    </row>
    <row r="456" spans="1:12" x14ac:dyDescent="0.25">
      <c r="A456" s="262">
        <v>6766</v>
      </c>
      <c r="B456" s="268" t="s">
        <v>382</v>
      </c>
      <c r="C456" s="264"/>
      <c r="D456">
        <v>455</v>
      </c>
      <c r="E456" s="263" t="s">
        <v>1443</v>
      </c>
      <c r="F456" s="263" t="s">
        <v>1443</v>
      </c>
      <c r="G456" s="263" t="s">
        <v>1444</v>
      </c>
      <c r="H456" s="263" t="s">
        <v>1445</v>
      </c>
      <c r="I456" s="262">
        <v>2147</v>
      </c>
      <c r="J456" s="263" t="s">
        <v>383</v>
      </c>
      <c r="K456" s="187">
        <f t="shared" si="7"/>
        <v>6766</v>
      </c>
      <c r="L456" s="188">
        <v>23</v>
      </c>
    </row>
    <row r="457" spans="1:12" x14ac:dyDescent="0.25">
      <c r="A457" s="262">
        <v>6891</v>
      </c>
      <c r="B457" s="268" t="s">
        <v>382</v>
      </c>
      <c r="C457" s="264"/>
      <c r="D457">
        <v>456</v>
      </c>
      <c r="E457" s="263" t="s">
        <v>1446</v>
      </c>
      <c r="F457" s="263" t="s">
        <v>1446</v>
      </c>
      <c r="G457" s="263" t="s">
        <v>700</v>
      </c>
      <c r="H457" s="263" t="s">
        <v>701</v>
      </c>
      <c r="I457" s="262">
        <v>357</v>
      </c>
      <c r="J457" s="263" t="s">
        <v>383</v>
      </c>
      <c r="K457" s="187">
        <f t="shared" si="7"/>
        <v>6891</v>
      </c>
      <c r="L457" s="188">
        <v>24</v>
      </c>
    </row>
    <row r="458" spans="1:12" x14ac:dyDescent="0.25">
      <c r="A458" s="262">
        <v>3358</v>
      </c>
      <c r="B458" s="268" t="s">
        <v>382</v>
      </c>
      <c r="C458" s="264"/>
      <c r="D458">
        <v>457</v>
      </c>
      <c r="E458" s="263" t="s">
        <v>1447</v>
      </c>
      <c r="F458" s="263" t="s">
        <v>1447</v>
      </c>
      <c r="G458" s="263" t="s">
        <v>1085</v>
      </c>
      <c r="H458" s="263" t="s">
        <v>1086</v>
      </c>
      <c r="I458" s="262">
        <v>791</v>
      </c>
      <c r="J458" s="263" t="s">
        <v>383</v>
      </c>
      <c r="K458" s="187">
        <f t="shared" si="7"/>
        <v>3358</v>
      </c>
      <c r="L458" s="188">
        <v>1</v>
      </c>
    </row>
    <row r="459" spans="1:12" x14ac:dyDescent="0.25">
      <c r="A459" s="262">
        <v>4551</v>
      </c>
      <c r="B459" s="268" t="s">
        <v>382</v>
      </c>
      <c r="C459" s="264"/>
      <c r="D459">
        <v>458</v>
      </c>
      <c r="E459" s="263" t="s">
        <v>1448</v>
      </c>
      <c r="F459" s="263" t="s">
        <v>1448</v>
      </c>
      <c r="G459" s="263" t="s">
        <v>1085</v>
      </c>
      <c r="H459" s="263" t="s">
        <v>1086</v>
      </c>
      <c r="I459" s="262">
        <v>791</v>
      </c>
      <c r="J459" s="263" t="s">
        <v>383</v>
      </c>
      <c r="K459" s="187">
        <f t="shared" si="7"/>
        <v>4551</v>
      </c>
      <c r="L459" s="188">
        <v>2</v>
      </c>
    </row>
    <row r="460" spans="1:12" x14ac:dyDescent="0.25">
      <c r="A460" s="262">
        <v>7152</v>
      </c>
      <c r="B460" s="268" t="s">
        <v>382</v>
      </c>
      <c r="C460" s="264"/>
      <c r="D460">
        <v>459</v>
      </c>
      <c r="E460" s="263" t="s">
        <v>1449</v>
      </c>
      <c r="F460" s="263" t="s">
        <v>1449</v>
      </c>
      <c r="G460" s="263" t="s">
        <v>1450</v>
      </c>
      <c r="H460" s="263" t="s">
        <v>1451</v>
      </c>
      <c r="I460" s="262">
        <v>2348</v>
      </c>
      <c r="J460" s="263" t="s">
        <v>383</v>
      </c>
      <c r="K460" s="187">
        <f t="shared" si="7"/>
        <v>7152</v>
      </c>
      <c r="L460" s="188">
        <v>3</v>
      </c>
    </row>
    <row r="461" spans="1:12" x14ac:dyDescent="0.25">
      <c r="A461" s="262">
        <v>6534</v>
      </c>
      <c r="B461" s="268" t="s">
        <v>382</v>
      </c>
      <c r="C461" s="264"/>
      <c r="D461">
        <v>460</v>
      </c>
      <c r="E461" s="263" t="s">
        <v>1452</v>
      </c>
      <c r="F461" s="263" t="s">
        <v>1452</v>
      </c>
      <c r="G461" s="263" t="s">
        <v>1453</v>
      </c>
      <c r="H461" s="263" t="s">
        <v>1454</v>
      </c>
      <c r="I461" s="262">
        <v>2235</v>
      </c>
      <c r="J461" s="263" t="s">
        <v>383</v>
      </c>
      <c r="K461" s="187">
        <f t="shared" si="7"/>
        <v>6534</v>
      </c>
      <c r="L461" s="188">
        <v>4</v>
      </c>
    </row>
    <row r="462" spans="1:12" x14ac:dyDescent="0.25">
      <c r="A462" s="262">
        <v>280</v>
      </c>
      <c r="B462" s="268" t="s">
        <v>382</v>
      </c>
      <c r="C462" s="264"/>
      <c r="D462">
        <v>461</v>
      </c>
      <c r="E462" s="263" t="s">
        <v>1455</v>
      </c>
      <c r="F462" s="263" t="s">
        <v>1455</v>
      </c>
      <c r="G462" s="263" t="s">
        <v>1456</v>
      </c>
      <c r="H462" s="263" t="s">
        <v>408</v>
      </c>
      <c r="I462" s="262">
        <v>5</v>
      </c>
      <c r="J462" s="263" t="s">
        <v>383</v>
      </c>
      <c r="K462" s="187">
        <f t="shared" si="7"/>
        <v>280</v>
      </c>
      <c r="L462" s="188">
        <v>5</v>
      </c>
    </row>
    <row r="463" spans="1:12" x14ac:dyDescent="0.25">
      <c r="A463" s="262">
        <v>3599</v>
      </c>
      <c r="B463" s="268" t="s">
        <v>382</v>
      </c>
      <c r="C463" s="264"/>
      <c r="D463">
        <v>462</v>
      </c>
      <c r="E463" s="263" t="s">
        <v>1457</v>
      </c>
      <c r="F463" s="263" t="s">
        <v>1457</v>
      </c>
      <c r="G463" s="263" t="s">
        <v>1458</v>
      </c>
      <c r="H463" s="263" t="s">
        <v>1459</v>
      </c>
      <c r="I463" s="262">
        <v>390</v>
      </c>
      <c r="J463" s="263" t="s">
        <v>383</v>
      </c>
      <c r="K463" s="187">
        <f t="shared" si="7"/>
        <v>3599</v>
      </c>
      <c r="L463" s="188">
        <v>6</v>
      </c>
    </row>
    <row r="464" spans="1:12" x14ac:dyDescent="0.25">
      <c r="A464" s="262">
        <v>5876</v>
      </c>
      <c r="B464" s="268" t="s">
        <v>382</v>
      </c>
      <c r="C464" s="264"/>
      <c r="D464">
        <v>463</v>
      </c>
      <c r="E464" s="263" t="s">
        <v>1460</v>
      </c>
      <c r="F464" s="263" t="s">
        <v>1460</v>
      </c>
      <c r="G464" s="263" t="s">
        <v>1444</v>
      </c>
      <c r="H464" s="263" t="s">
        <v>1445</v>
      </c>
      <c r="I464" s="262">
        <v>2147</v>
      </c>
      <c r="J464" s="263" t="s">
        <v>383</v>
      </c>
      <c r="K464" s="187">
        <f t="shared" si="7"/>
        <v>5876</v>
      </c>
      <c r="L464" s="188">
        <v>7</v>
      </c>
    </row>
    <row r="465" spans="1:12" x14ac:dyDescent="0.25">
      <c r="A465" s="262">
        <v>5952</v>
      </c>
      <c r="B465" s="268" t="s">
        <v>382</v>
      </c>
      <c r="C465" s="264"/>
      <c r="D465">
        <v>464</v>
      </c>
      <c r="E465" s="263" t="s">
        <v>1461</v>
      </c>
      <c r="F465" s="263" t="s">
        <v>1461</v>
      </c>
      <c r="G465" s="263" t="s">
        <v>205</v>
      </c>
      <c r="H465" s="263" t="s">
        <v>29</v>
      </c>
      <c r="I465" s="262">
        <v>2155</v>
      </c>
      <c r="J465" s="263" t="s">
        <v>383</v>
      </c>
      <c r="K465" s="187">
        <f t="shared" si="7"/>
        <v>5952</v>
      </c>
      <c r="L465" s="188">
        <v>8</v>
      </c>
    </row>
    <row r="466" spans="1:12" x14ac:dyDescent="0.25">
      <c r="A466" s="262">
        <v>5953</v>
      </c>
      <c r="B466" s="268" t="s">
        <v>382</v>
      </c>
      <c r="C466" s="264"/>
      <c r="D466">
        <v>465</v>
      </c>
      <c r="E466" s="263" t="s">
        <v>28</v>
      </c>
      <c r="F466" s="263" t="s">
        <v>28</v>
      </c>
      <c r="G466" s="263" t="s">
        <v>205</v>
      </c>
      <c r="H466" s="263" t="s">
        <v>29</v>
      </c>
      <c r="I466" s="262">
        <v>2155</v>
      </c>
      <c r="J466" s="263" t="s">
        <v>383</v>
      </c>
      <c r="K466" s="187">
        <f t="shared" si="7"/>
        <v>5953</v>
      </c>
      <c r="L466" s="188">
        <v>9</v>
      </c>
    </row>
    <row r="467" spans="1:12" x14ac:dyDescent="0.25">
      <c r="A467" s="262">
        <v>6691</v>
      </c>
      <c r="B467" s="268" t="s">
        <v>382</v>
      </c>
      <c r="C467" s="264"/>
      <c r="D467">
        <v>466</v>
      </c>
      <c r="E467" s="263" t="s">
        <v>1462</v>
      </c>
      <c r="F467" s="263" t="s">
        <v>1462</v>
      </c>
      <c r="G467" s="263" t="s">
        <v>205</v>
      </c>
      <c r="H467" s="263" t="s">
        <v>29</v>
      </c>
      <c r="I467" s="262">
        <v>2155</v>
      </c>
      <c r="J467" s="263" t="s">
        <v>383</v>
      </c>
      <c r="K467" s="187">
        <f t="shared" si="7"/>
        <v>6691</v>
      </c>
      <c r="L467" s="188">
        <v>10</v>
      </c>
    </row>
    <row r="468" spans="1:12" x14ac:dyDescent="0.25">
      <c r="A468" s="262">
        <v>2346</v>
      </c>
      <c r="B468" s="268" t="s">
        <v>382</v>
      </c>
      <c r="C468" s="264"/>
      <c r="D468">
        <v>467</v>
      </c>
      <c r="E468" s="263" t="s">
        <v>1463</v>
      </c>
      <c r="F468" s="263" t="s">
        <v>1463</v>
      </c>
      <c r="G468" s="263" t="s">
        <v>1464</v>
      </c>
      <c r="H468" s="263" t="s">
        <v>1465</v>
      </c>
      <c r="I468" s="262">
        <v>470</v>
      </c>
      <c r="J468" s="263" t="s">
        <v>383</v>
      </c>
      <c r="K468" s="187">
        <f t="shared" si="7"/>
        <v>2346</v>
      </c>
      <c r="L468" s="188">
        <v>11</v>
      </c>
    </row>
    <row r="469" spans="1:12" x14ac:dyDescent="0.25">
      <c r="A469" s="262">
        <v>93</v>
      </c>
      <c r="B469" s="268" t="s">
        <v>382</v>
      </c>
      <c r="C469" s="264"/>
      <c r="D469">
        <v>468</v>
      </c>
      <c r="E469" s="263" t="s">
        <v>1466</v>
      </c>
      <c r="F469" s="263" t="s">
        <v>1466</v>
      </c>
      <c r="G469" s="263" t="s">
        <v>1467</v>
      </c>
      <c r="H469" s="263" t="s">
        <v>620</v>
      </c>
      <c r="I469" s="262">
        <v>51</v>
      </c>
      <c r="J469" s="263" t="s">
        <v>383</v>
      </c>
      <c r="K469" s="187">
        <f t="shared" si="7"/>
        <v>93</v>
      </c>
      <c r="L469" s="188">
        <v>12</v>
      </c>
    </row>
    <row r="470" spans="1:12" x14ac:dyDescent="0.25">
      <c r="A470" s="262">
        <v>1933</v>
      </c>
      <c r="B470" s="268" t="s">
        <v>382</v>
      </c>
      <c r="C470" s="264"/>
      <c r="D470">
        <v>469</v>
      </c>
      <c r="E470" s="263" t="s">
        <v>1468</v>
      </c>
      <c r="F470" s="263" t="s">
        <v>1468</v>
      </c>
      <c r="G470" s="263" t="s">
        <v>1469</v>
      </c>
      <c r="H470" s="263" t="s">
        <v>1470</v>
      </c>
      <c r="I470" s="262">
        <v>379</v>
      </c>
      <c r="J470" s="263" t="s">
        <v>383</v>
      </c>
      <c r="K470" s="187">
        <f t="shared" si="7"/>
        <v>1933</v>
      </c>
      <c r="L470" s="188">
        <v>13</v>
      </c>
    </row>
    <row r="471" spans="1:12" x14ac:dyDescent="0.25">
      <c r="A471" s="262">
        <v>2139</v>
      </c>
      <c r="B471" s="268" t="s">
        <v>382</v>
      </c>
      <c r="C471" s="264"/>
      <c r="D471">
        <v>470</v>
      </c>
      <c r="E471" s="263" t="s">
        <v>1471</v>
      </c>
      <c r="F471" s="263" t="s">
        <v>1471</v>
      </c>
      <c r="G471" s="263" t="s">
        <v>1472</v>
      </c>
      <c r="H471" s="263" t="s">
        <v>1473</v>
      </c>
      <c r="I471" s="262">
        <v>433</v>
      </c>
      <c r="J471" s="263" t="s">
        <v>383</v>
      </c>
      <c r="K471" s="187">
        <f t="shared" si="7"/>
        <v>2139</v>
      </c>
      <c r="L471" s="188">
        <v>14</v>
      </c>
    </row>
    <row r="472" spans="1:12" x14ac:dyDescent="0.25">
      <c r="A472" s="262">
        <v>2140</v>
      </c>
      <c r="B472" s="268" t="s">
        <v>382</v>
      </c>
      <c r="C472" s="264"/>
      <c r="D472">
        <v>471</v>
      </c>
      <c r="E472" s="263" t="s">
        <v>1474</v>
      </c>
      <c r="F472" s="263" t="s">
        <v>1474</v>
      </c>
      <c r="G472" s="263" t="s">
        <v>1472</v>
      </c>
      <c r="H472" s="263" t="s">
        <v>1473</v>
      </c>
      <c r="I472" s="262">
        <v>433</v>
      </c>
      <c r="J472" s="263" t="s">
        <v>383</v>
      </c>
      <c r="K472" s="187">
        <f t="shared" si="7"/>
        <v>2140</v>
      </c>
      <c r="L472" s="188">
        <v>15</v>
      </c>
    </row>
    <row r="473" spans="1:12" x14ac:dyDescent="0.25">
      <c r="A473" s="262">
        <v>5563</v>
      </c>
      <c r="B473" s="268" t="s">
        <v>382</v>
      </c>
      <c r="C473" s="264"/>
      <c r="D473">
        <v>472</v>
      </c>
      <c r="E473" s="263" t="s">
        <v>31</v>
      </c>
      <c r="F473" s="263" t="s">
        <v>31</v>
      </c>
      <c r="G473" s="263" t="s">
        <v>198</v>
      </c>
      <c r="H473" s="263" t="s">
        <v>32</v>
      </c>
      <c r="I473" s="262">
        <v>1149</v>
      </c>
      <c r="J473" s="263" t="s">
        <v>383</v>
      </c>
      <c r="K473" s="187">
        <f t="shared" si="7"/>
        <v>5563</v>
      </c>
      <c r="L473" s="188">
        <v>16</v>
      </c>
    </row>
    <row r="474" spans="1:12" x14ac:dyDescent="0.25">
      <c r="A474" s="262">
        <v>5413</v>
      </c>
      <c r="B474" s="268" t="s">
        <v>382</v>
      </c>
      <c r="C474" s="264"/>
      <c r="D474">
        <v>473</v>
      </c>
      <c r="E474" s="263" t="s">
        <v>1475</v>
      </c>
      <c r="F474" s="263" t="s">
        <v>1475</v>
      </c>
      <c r="G474" s="263" t="s">
        <v>198</v>
      </c>
      <c r="H474" s="263" t="s">
        <v>32</v>
      </c>
      <c r="I474" s="262">
        <v>1149</v>
      </c>
      <c r="J474" s="263" t="s">
        <v>383</v>
      </c>
      <c r="K474" s="187">
        <f t="shared" si="7"/>
        <v>5413</v>
      </c>
      <c r="L474" s="188">
        <v>17</v>
      </c>
    </row>
    <row r="475" spans="1:12" x14ac:dyDescent="0.25">
      <c r="A475" s="262">
        <v>2807</v>
      </c>
      <c r="B475" s="268" t="s">
        <v>382</v>
      </c>
      <c r="C475" s="264"/>
      <c r="D475">
        <v>474</v>
      </c>
      <c r="E475" s="263" t="s">
        <v>1476</v>
      </c>
      <c r="F475" s="263" t="s">
        <v>1476</v>
      </c>
      <c r="G475" s="263" t="s">
        <v>1477</v>
      </c>
      <c r="H475" s="263" t="s">
        <v>1478</v>
      </c>
      <c r="I475" s="262">
        <v>601</v>
      </c>
      <c r="J475" s="263" t="s">
        <v>383</v>
      </c>
      <c r="K475" s="187">
        <f t="shared" si="7"/>
        <v>2807</v>
      </c>
      <c r="L475" s="188">
        <v>18</v>
      </c>
    </row>
    <row r="476" spans="1:12" x14ac:dyDescent="0.25">
      <c r="A476" s="262">
        <v>2035</v>
      </c>
      <c r="B476" s="268" t="s">
        <v>382</v>
      </c>
      <c r="C476" s="264"/>
      <c r="D476">
        <v>475</v>
      </c>
      <c r="E476" s="263" t="s">
        <v>1479</v>
      </c>
      <c r="F476" s="263" t="s">
        <v>1479</v>
      </c>
      <c r="G476" s="263" t="s">
        <v>1480</v>
      </c>
      <c r="H476" s="263" t="s">
        <v>1481</v>
      </c>
      <c r="I476" s="262">
        <v>413</v>
      </c>
      <c r="J476" s="263" t="s">
        <v>383</v>
      </c>
      <c r="K476" s="187">
        <f t="shared" si="7"/>
        <v>2035</v>
      </c>
      <c r="L476" s="188">
        <v>19</v>
      </c>
    </row>
    <row r="477" spans="1:12" x14ac:dyDescent="0.25">
      <c r="A477" s="262">
        <v>4102</v>
      </c>
      <c r="B477" s="268" t="s">
        <v>382</v>
      </c>
      <c r="C477" s="264"/>
      <c r="D477">
        <v>476</v>
      </c>
      <c r="E477" s="263" t="s">
        <v>1482</v>
      </c>
      <c r="F477" s="263" t="s">
        <v>1483</v>
      </c>
      <c r="G477" s="263" t="s">
        <v>1484</v>
      </c>
      <c r="H477" s="263" t="s">
        <v>1485</v>
      </c>
      <c r="I477" s="262">
        <v>954</v>
      </c>
      <c r="J477" s="263" t="s">
        <v>383</v>
      </c>
      <c r="K477" s="187">
        <f t="shared" si="7"/>
        <v>4102</v>
      </c>
      <c r="L477" s="188">
        <v>20</v>
      </c>
    </row>
    <row r="478" spans="1:12" x14ac:dyDescent="0.25">
      <c r="A478" s="262">
        <v>4108</v>
      </c>
      <c r="B478" s="268" t="s">
        <v>382</v>
      </c>
      <c r="C478" s="264"/>
      <c r="D478">
        <v>477</v>
      </c>
      <c r="E478" s="263" t="s">
        <v>1486</v>
      </c>
      <c r="F478" s="263" t="s">
        <v>1487</v>
      </c>
      <c r="G478" s="263" t="s">
        <v>1484</v>
      </c>
      <c r="H478" s="263" t="s">
        <v>1485</v>
      </c>
      <c r="I478" s="262">
        <v>954</v>
      </c>
      <c r="J478" s="263" t="s">
        <v>383</v>
      </c>
      <c r="K478" s="187">
        <f t="shared" si="7"/>
        <v>4108</v>
      </c>
      <c r="L478" s="188">
        <v>21</v>
      </c>
    </row>
    <row r="479" spans="1:12" x14ac:dyDescent="0.25">
      <c r="A479" s="262">
        <v>1903</v>
      </c>
      <c r="B479" s="268" t="s">
        <v>382</v>
      </c>
      <c r="C479" s="264"/>
      <c r="D479">
        <v>478</v>
      </c>
      <c r="E479" s="263" t="s">
        <v>1488</v>
      </c>
      <c r="F479" s="263" t="s">
        <v>1488</v>
      </c>
      <c r="G479" s="263" t="s">
        <v>1489</v>
      </c>
      <c r="H479" s="263" t="s">
        <v>1490</v>
      </c>
      <c r="I479" s="262">
        <v>371</v>
      </c>
      <c r="J479" s="263" t="s">
        <v>383</v>
      </c>
      <c r="K479" s="187">
        <f t="shared" si="7"/>
        <v>1903</v>
      </c>
      <c r="L479" s="188">
        <v>22</v>
      </c>
    </row>
    <row r="480" spans="1:12" x14ac:dyDescent="0.25">
      <c r="A480" s="262">
        <v>1904</v>
      </c>
      <c r="B480" s="268" t="s">
        <v>382</v>
      </c>
      <c r="C480" s="264"/>
      <c r="D480">
        <v>479</v>
      </c>
      <c r="E480" s="263" t="s">
        <v>1491</v>
      </c>
      <c r="F480" s="263" t="s">
        <v>1491</v>
      </c>
      <c r="G480" s="263" t="s">
        <v>1492</v>
      </c>
      <c r="H480" s="263" t="s">
        <v>1493</v>
      </c>
      <c r="I480" s="262">
        <v>372</v>
      </c>
      <c r="J480" s="263" t="s">
        <v>383</v>
      </c>
      <c r="K480" s="187">
        <f t="shared" si="7"/>
        <v>1904</v>
      </c>
      <c r="L480" s="188">
        <v>23</v>
      </c>
    </row>
    <row r="481" spans="1:12" x14ac:dyDescent="0.25">
      <c r="A481" s="262">
        <v>6536</v>
      </c>
      <c r="B481" s="268" t="s">
        <v>382</v>
      </c>
      <c r="C481" s="264"/>
      <c r="D481">
        <v>480</v>
      </c>
      <c r="E481" s="263" t="s">
        <v>1494</v>
      </c>
      <c r="F481" s="263" t="s">
        <v>1494</v>
      </c>
      <c r="G481" s="263" t="s">
        <v>1492</v>
      </c>
      <c r="H481" s="263" t="s">
        <v>1493</v>
      </c>
      <c r="I481" s="262">
        <v>372</v>
      </c>
      <c r="J481" s="263" t="s">
        <v>383</v>
      </c>
      <c r="K481" s="187">
        <f t="shared" si="7"/>
        <v>6536</v>
      </c>
      <c r="L481" s="188">
        <v>24</v>
      </c>
    </row>
    <row r="482" spans="1:12" x14ac:dyDescent="0.25">
      <c r="A482" s="262">
        <v>6537</v>
      </c>
      <c r="B482" s="268" t="s">
        <v>382</v>
      </c>
      <c r="C482" s="264"/>
      <c r="D482">
        <v>481</v>
      </c>
      <c r="E482" s="263" t="s">
        <v>1495</v>
      </c>
      <c r="F482" s="263" t="s">
        <v>1495</v>
      </c>
      <c r="G482" s="263" t="s">
        <v>1492</v>
      </c>
      <c r="H482" s="263" t="s">
        <v>1493</v>
      </c>
      <c r="I482" s="262">
        <v>372</v>
      </c>
      <c r="J482" s="263" t="s">
        <v>383</v>
      </c>
      <c r="K482" s="187">
        <f t="shared" si="7"/>
        <v>6537</v>
      </c>
      <c r="L482" s="188">
        <v>1</v>
      </c>
    </row>
    <row r="483" spans="1:12" x14ac:dyDescent="0.25">
      <c r="A483" s="262">
        <v>1877</v>
      </c>
      <c r="B483" s="268" t="s">
        <v>382</v>
      </c>
      <c r="C483" s="264"/>
      <c r="D483">
        <v>482</v>
      </c>
      <c r="E483" s="263" t="s">
        <v>1496</v>
      </c>
      <c r="F483" s="263" t="s">
        <v>1496</v>
      </c>
      <c r="G483" s="263" t="s">
        <v>1497</v>
      </c>
      <c r="H483" s="263" t="s">
        <v>1498</v>
      </c>
      <c r="I483" s="262">
        <v>364</v>
      </c>
      <c r="J483" s="263" t="s">
        <v>383</v>
      </c>
      <c r="K483" s="187">
        <f t="shared" si="7"/>
        <v>1877</v>
      </c>
      <c r="L483" s="188">
        <v>2</v>
      </c>
    </row>
    <row r="484" spans="1:12" x14ac:dyDescent="0.25">
      <c r="A484" s="262">
        <v>308</v>
      </c>
      <c r="B484" s="268" t="s">
        <v>382</v>
      </c>
      <c r="C484" s="264"/>
      <c r="D484">
        <v>483</v>
      </c>
      <c r="E484" s="263" t="s">
        <v>1499</v>
      </c>
      <c r="F484" s="263" t="s">
        <v>1499</v>
      </c>
      <c r="G484" s="263" t="s">
        <v>694</v>
      </c>
      <c r="H484" s="263" t="s">
        <v>695</v>
      </c>
      <c r="I484" s="262">
        <v>10</v>
      </c>
      <c r="J484" s="263" t="s">
        <v>383</v>
      </c>
      <c r="K484" s="187">
        <f t="shared" si="7"/>
        <v>308</v>
      </c>
      <c r="L484" s="188">
        <v>3</v>
      </c>
    </row>
    <row r="485" spans="1:12" x14ac:dyDescent="0.25">
      <c r="A485" s="262">
        <v>1024</v>
      </c>
      <c r="B485" s="268" t="s">
        <v>382</v>
      </c>
      <c r="C485" s="264"/>
      <c r="D485">
        <v>484</v>
      </c>
      <c r="E485" s="263" t="s">
        <v>1500</v>
      </c>
      <c r="F485" s="263" t="s">
        <v>1501</v>
      </c>
      <c r="G485" s="263" t="s">
        <v>810</v>
      </c>
      <c r="H485" s="263" t="s">
        <v>409</v>
      </c>
      <c r="I485" s="262">
        <v>222</v>
      </c>
      <c r="J485" s="263" t="s">
        <v>383</v>
      </c>
      <c r="K485" s="187">
        <f t="shared" si="7"/>
        <v>1024</v>
      </c>
      <c r="L485" s="188">
        <v>4</v>
      </c>
    </row>
    <row r="486" spans="1:12" x14ac:dyDescent="0.25">
      <c r="A486" s="262">
        <v>2178</v>
      </c>
      <c r="B486" s="268" t="s">
        <v>382</v>
      </c>
      <c r="C486" s="264"/>
      <c r="D486">
        <v>485</v>
      </c>
      <c r="E486" s="263" t="s">
        <v>1502</v>
      </c>
      <c r="F486" s="263" t="s">
        <v>1502</v>
      </c>
      <c r="G486" s="263" t="s">
        <v>1503</v>
      </c>
      <c r="H486" s="263" t="s">
        <v>1504</v>
      </c>
      <c r="I486" s="262">
        <v>437</v>
      </c>
      <c r="J486" s="263" t="s">
        <v>383</v>
      </c>
      <c r="K486" s="187">
        <f t="shared" si="7"/>
        <v>2178</v>
      </c>
      <c r="L486" s="188">
        <v>5</v>
      </c>
    </row>
    <row r="487" spans="1:12" x14ac:dyDescent="0.25">
      <c r="A487" s="262">
        <v>1015</v>
      </c>
      <c r="B487" s="268" t="s">
        <v>382</v>
      </c>
      <c r="C487" s="264"/>
      <c r="D487">
        <v>486</v>
      </c>
      <c r="E487" s="263" t="s">
        <v>1505</v>
      </c>
      <c r="F487" s="263" t="s">
        <v>1505</v>
      </c>
      <c r="G487" s="263" t="s">
        <v>1277</v>
      </c>
      <c r="H487" s="263" t="s">
        <v>1278</v>
      </c>
      <c r="I487" s="262">
        <v>221</v>
      </c>
      <c r="J487" s="263" t="s">
        <v>383</v>
      </c>
      <c r="K487" s="187">
        <f t="shared" si="7"/>
        <v>1015</v>
      </c>
      <c r="L487" s="188">
        <v>6</v>
      </c>
    </row>
    <row r="488" spans="1:12" x14ac:dyDescent="0.25">
      <c r="A488" s="262">
        <v>1016</v>
      </c>
      <c r="B488" s="268" t="s">
        <v>382</v>
      </c>
      <c r="C488" s="264"/>
      <c r="D488">
        <v>487</v>
      </c>
      <c r="E488" s="263" t="s">
        <v>1506</v>
      </c>
      <c r="F488" s="263" t="s">
        <v>1507</v>
      </c>
      <c r="G488" s="263" t="s">
        <v>1277</v>
      </c>
      <c r="H488" s="263" t="s">
        <v>1278</v>
      </c>
      <c r="I488" s="262">
        <v>221</v>
      </c>
      <c r="J488" s="263" t="s">
        <v>383</v>
      </c>
      <c r="K488" s="187">
        <f t="shared" si="7"/>
        <v>1016</v>
      </c>
      <c r="L488" s="188">
        <v>7</v>
      </c>
    </row>
    <row r="489" spans="1:12" x14ac:dyDescent="0.25">
      <c r="A489" s="262">
        <v>3510</v>
      </c>
      <c r="B489" s="268" t="s">
        <v>382</v>
      </c>
      <c r="C489" s="264"/>
      <c r="D489">
        <v>488</v>
      </c>
      <c r="E489" s="263" t="s">
        <v>1508</v>
      </c>
      <c r="F489" s="263" t="s">
        <v>1508</v>
      </c>
      <c r="G489" s="263" t="s">
        <v>203</v>
      </c>
      <c r="H489" s="263" t="s">
        <v>40</v>
      </c>
      <c r="I489" s="262">
        <v>523</v>
      </c>
      <c r="J489" s="263" t="s">
        <v>383</v>
      </c>
      <c r="K489" s="187">
        <f t="shared" si="7"/>
        <v>3510</v>
      </c>
      <c r="L489" s="188">
        <v>8</v>
      </c>
    </row>
    <row r="490" spans="1:12" x14ac:dyDescent="0.25">
      <c r="A490" s="262">
        <v>4252</v>
      </c>
      <c r="B490" s="268" t="s">
        <v>382</v>
      </c>
      <c r="C490" s="264"/>
      <c r="D490">
        <v>489</v>
      </c>
      <c r="E490" s="263" t="s">
        <v>1509</v>
      </c>
      <c r="F490" s="263" t="s">
        <v>1509</v>
      </c>
      <c r="G490" s="263" t="s">
        <v>955</v>
      </c>
      <c r="H490" s="263" t="s">
        <v>956</v>
      </c>
      <c r="I490" s="262">
        <v>979</v>
      </c>
      <c r="J490" s="263" t="s">
        <v>383</v>
      </c>
      <c r="K490" s="187">
        <f t="shared" si="7"/>
        <v>4252</v>
      </c>
      <c r="L490" s="188">
        <v>9</v>
      </c>
    </row>
    <row r="491" spans="1:12" x14ac:dyDescent="0.25">
      <c r="A491" s="262">
        <v>874</v>
      </c>
      <c r="B491" s="268" t="s">
        <v>382</v>
      </c>
      <c r="C491" s="264"/>
      <c r="D491">
        <v>490</v>
      </c>
      <c r="E491" s="263" t="s">
        <v>1510</v>
      </c>
      <c r="F491" s="263" t="s">
        <v>1510</v>
      </c>
      <c r="G491" s="263" t="s">
        <v>990</v>
      </c>
      <c r="H491" s="263" t="s">
        <v>399</v>
      </c>
      <c r="I491" s="262">
        <v>186</v>
      </c>
      <c r="J491" s="263" t="s">
        <v>383</v>
      </c>
      <c r="K491" s="187">
        <f t="shared" si="7"/>
        <v>874</v>
      </c>
      <c r="L491" s="188">
        <v>10</v>
      </c>
    </row>
    <row r="492" spans="1:12" x14ac:dyDescent="0.25">
      <c r="A492" s="262">
        <v>48</v>
      </c>
      <c r="B492" s="268" t="s">
        <v>382</v>
      </c>
      <c r="C492" s="264"/>
      <c r="D492">
        <v>491</v>
      </c>
      <c r="E492" s="263" t="s">
        <v>1511</v>
      </c>
      <c r="F492" s="263" t="s">
        <v>1511</v>
      </c>
      <c r="G492" s="263" t="s">
        <v>203</v>
      </c>
      <c r="H492" s="263" t="s">
        <v>40</v>
      </c>
      <c r="I492" s="262">
        <v>523</v>
      </c>
      <c r="J492" s="263" t="s">
        <v>383</v>
      </c>
      <c r="K492" s="187">
        <f t="shared" si="7"/>
        <v>48</v>
      </c>
      <c r="L492" s="188">
        <v>11</v>
      </c>
    </row>
    <row r="493" spans="1:12" x14ac:dyDescent="0.25">
      <c r="A493" s="262">
        <v>12</v>
      </c>
      <c r="B493" s="268" t="s">
        <v>382</v>
      </c>
      <c r="C493" s="264"/>
      <c r="D493">
        <v>492</v>
      </c>
      <c r="E493" s="263" t="s">
        <v>1512</v>
      </c>
      <c r="F493" s="263" t="s">
        <v>1512</v>
      </c>
      <c r="G493" s="263" t="s">
        <v>203</v>
      </c>
      <c r="H493" s="263" t="s">
        <v>40</v>
      </c>
      <c r="I493" s="262">
        <v>523</v>
      </c>
      <c r="J493" s="263" t="s">
        <v>383</v>
      </c>
      <c r="K493" s="187">
        <f t="shared" si="7"/>
        <v>12</v>
      </c>
      <c r="L493" s="188">
        <v>12</v>
      </c>
    </row>
    <row r="494" spans="1:12" x14ac:dyDescent="0.25">
      <c r="A494" s="262">
        <v>184</v>
      </c>
      <c r="B494" s="268" t="s">
        <v>382</v>
      </c>
      <c r="C494" s="264"/>
      <c r="D494">
        <v>493</v>
      </c>
      <c r="E494" s="263" t="s">
        <v>1513</v>
      </c>
      <c r="F494" s="263" t="s">
        <v>1513</v>
      </c>
      <c r="G494" s="263" t="s">
        <v>203</v>
      </c>
      <c r="H494" s="263" t="s">
        <v>40</v>
      </c>
      <c r="I494" s="262">
        <v>523</v>
      </c>
      <c r="J494" s="263" t="s">
        <v>383</v>
      </c>
      <c r="K494" s="187">
        <f t="shared" si="7"/>
        <v>184</v>
      </c>
      <c r="L494" s="188">
        <v>13</v>
      </c>
    </row>
    <row r="495" spans="1:12" x14ac:dyDescent="0.25">
      <c r="A495" s="262">
        <v>49</v>
      </c>
      <c r="B495" s="268" t="s">
        <v>382</v>
      </c>
      <c r="C495" s="264"/>
      <c r="D495">
        <v>494</v>
      </c>
      <c r="E495" s="263" t="s">
        <v>1514</v>
      </c>
      <c r="F495" s="263" t="s">
        <v>1514</v>
      </c>
      <c r="G495" s="263" t="s">
        <v>203</v>
      </c>
      <c r="H495" s="263" t="s">
        <v>40</v>
      </c>
      <c r="I495" s="262">
        <v>523</v>
      </c>
      <c r="J495" s="263" t="s">
        <v>383</v>
      </c>
      <c r="K495" s="187">
        <f t="shared" si="7"/>
        <v>49</v>
      </c>
      <c r="L495" s="188">
        <v>14</v>
      </c>
    </row>
    <row r="496" spans="1:12" x14ac:dyDescent="0.25">
      <c r="A496" s="262">
        <v>236</v>
      </c>
      <c r="B496" s="268" t="s">
        <v>382</v>
      </c>
      <c r="C496" s="264"/>
      <c r="D496">
        <v>495</v>
      </c>
      <c r="E496" s="263" t="s">
        <v>1515</v>
      </c>
      <c r="F496" s="263" t="s">
        <v>1516</v>
      </c>
      <c r="G496" s="263" t="s">
        <v>1320</v>
      </c>
      <c r="H496" s="263" t="s">
        <v>1321</v>
      </c>
      <c r="I496" s="262">
        <v>243</v>
      </c>
      <c r="J496" s="263" t="s">
        <v>383</v>
      </c>
      <c r="K496" s="187">
        <f t="shared" si="7"/>
        <v>236</v>
      </c>
      <c r="L496" s="188">
        <v>15</v>
      </c>
    </row>
    <row r="497" spans="1:12" x14ac:dyDescent="0.25">
      <c r="A497" s="262">
        <v>4050</v>
      </c>
      <c r="B497" s="268" t="s">
        <v>382</v>
      </c>
      <c r="C497" s="264"/>
      <c r="D497">
        <v>496</v>
      </c>
      <c r="E497" s="263" t="s">
        <v>1517</v>
      </c>
      <c r="F497" s="263" t="s">
        <v>1517</v>
      </c>
      <c r="G497" s="263" t="s">
        <v>207</v>
      </c>
      <c r="H497" s="263" t="s">
        <v>38</v>
      </c>
      <c r="I497" s="262">
        <v>940</v>
      </c>
      <c r="J497" s="263" t="s">
        <v>383</v>
      </c>
      <c r="K497" s="187">
        <f t="shared" si="7"/>
        <v>4050</v>
      </c>
      <c r="L497" s="188">
        <v>16</v>
      </c>
    </row>
    <row r="498" spans="1:12" x14ac:dyDescent="0.25">
      <c r="A498" s="262">
        <v>3854</v>
      </c>
      <c r="B498" s="268" t="s">
        <v>382</v>
      </c>
      <c r="C498" s="264"/>
      <c r="D498">
        <v>497</v>
      </c>
      <c r="E498" s="263" t="s">
        <v>1518</v>
      </c>
      <c r="F498" s="263" t="s">
        <v>1518</v>
      </c>
      <c r="G498" s="263" t="s">
        <v>1456</v>
      </c>
      <c r="H498" s="263" t="s">
        <v>408</v>
      </c>
      <c r="I498" s="262">
        <v>5</v>
      </c>
      <c r="J498" s="263" t="s">
        <v>383</v>
      </c>
      <c r="K498" s="187">
        <f t="shared" si="7"/>
        <v>3854</v>
      </c>
      <c r="L498" s="188">
        <v>17</v>
      </c>
    </row>
    <row r="499" spans="1:12" x14ac:dyDescent="0.25">
      <c r="A499" s="262">
        <v>216</v>
      </c>
      <c r="B499" s="268" t="s">
        <v>382</v>
      </c>
      <c r="C499" s="264"/>
      <c r="D499">
        <v>498</v>
      </c>
      <c r="E499" s="263" t="s">
        <v>1519</v>
      </c>
      <c r="F499" s="263" t="s">
        <v>1519</v>
      </c>
      <c r="G499" s="263" t="s">
        <v>1520</v>
      </c>
      <c r="H499" s="263" t="s">
        <v>1521</v>
      </c>
      <c r="I499" s="262">
        <v>77</v>
      </c>
      <c r="J499" s="263" t="s">
        <v>383</v>
      </c>
      <c r="K499" s="187">
        <f t="shared" si="7"/>
        <v>216</v>
      </c>
      <c r="L499" s="188">
        <v>18</v>
      </c>
    </row>
    <row r="500" spans="1:12" x14ac:dyDescent="0.25">
      <c r="A500" s="262">
        <v>2185</v>
      </c>
      <c r="B500" s="268" t="s">
        <v>382</v>
      </c>
      <c r="C500" s="264"/>
      <c r="D500">
        <v>499</v>
      </c>
      <c r="E500" s="263" t="s">
        <v>1522</v>
      </c>
      <c r="F500" s="263" t="s">
        <v>1522</v>
      </c>
      <c r="G500" s="263" t="s">
        <v>1523</v>
      </c>
      <c r="H500" s="263" t="s">
        <v>1524</v>
      </c>
      <c r="I500" s="262">
        <v>441</v>
      </c>
      <c r="J500" s="263" t="s">
        <v>383</v>
      </c>
      <c r="K500" s="187">
        <f t="shared" si="7"/>
        <v>2185</v>
      </c>
      <c r="L500" s="188">
        <v>19</v>
      </c>
    </row>
    <row r="501" spans="1:12" x14ac:dyDescent="0.25">
      <c r="A501" s="262">
        <v>4278</v>
      </c>
      <c r="B501" s="268" t="s">
        <v>382</v>
      </c>
      <c r="C501" s="264"/>
      <c r="D501">
        <v>500</v>
      </c>
      <c r="E501" s="263" t="s">
        <v>1525</v>
      </c>
      <c r="F501" s="263" t="s">
        <v>1525</v>
      </c>
      <c r="G501" s="263" t="s">
        <v>1526</v>
      </c>
      <c r="H501" s="263" t="s">
        <v>1527</v>
      </c>
      <c r="I501" s="262">
        <v>185</v>
      </c>
      <c r="J501" s="263" t="s">
        <v>383</v>
      </c>
      <c r="K501" s="187">
        <f t="shared" si="7"/>
        <v>4278</v>
      </c>
      <c r="L501" s="188">
        <v>20</v>
      </c>
    </row>
    <row r="502" spans="1:12" x14ac:dyDescent="0.25">
      <c r="A502" s="262">
        <v>3462</v>
      </c>
      <c r="B502" s="268" t="s">
        <v>382</v>
      </c>
      <c r="C502" s="264"/>
      <c r="D502">
        <v>501</v>
      </c>
      <c r="E502" s="263" t="s">
        <v>1528</v>
      </c>
      <c r="F502" s="263" t="s">
        <v>1528</v>
      </c>
      <c r="G502" s="263" t="s">
        <v>1529</v>
      </c>
      <c r="H502" s="263" t="s">
        <v>1530</v>
      </c>
      <c r="I502" s="262">
        <v>815</v>
      </c>
      <c r="J502" s="263" t="s">
        <v>383</v>
      </c>
      <c r="K502" s="187">
        <f t="shared" si="7"/>
        <v>3462</v>
      </c>
      <c r="L502" s="188">
        <v>21</v>
      </c>
    </row>
    <row r="503" spans="1:12" x14ac:dyDescent="0.25">
      <c r="A503" s="262">
        <v>5696</v>
      </c>
      <c r="B503" s="268" t="s">
        <v>382</v>
      </c>
      <c r="C503" s="264"/>
      <c r="D503">
        <v>502</v>
      </c>
      <c r="E503" s="263" t="s">
        <v>1531</v>
      </c>
      <c r="F503" s="263" t="s">
        <v>1531</v>
      </c>
      <c r="G503" s="263" t="s">
        <v>1532</v>
      </c>
      <c r="H503" s="263" t="s">
        <v>1533</v>
      </c>
      <c r="I503" s="262">
        <v>2134</v>
      </c>
      <c r="J503" s="263" t="s">
        <v>383</v>
      </c>
      <c r="K503" s="187">
        <f t="shared" si="7"/>
        <v>5696</v>
      </c>
      <c r="L503" s="188">
        <v>22</v>
      </c>
    </row>
    <row r="504" spans="1:12" x14ac:dyDescent="0.25">
      <c r="A504" s="262">
        <v>5082</v>
      </c>
      <c r="B504" s="268" t="s">
        <v>382</v>
      </c>
      <c r="C504" s="264"/>
      <c r="D504">
        <v>503</v>
      </c>
      <c r="E504" s="263" t="s">
        <v>1534</v>
      </c>
      <c r="F504" s="263" t="s">
        <v>1534</v>
      </c>
      <c r="G504" s="263" t="s">
        <v>1456</v>
      </c>
      <c r="H504" s="263" t="s">
        <v>408</v>
      </c>
      <c r="I504" s="262">
        <v>5</v>
      </c>
      <c r="J504" s="263" t="s">
        <v>383</v>
      </c>
      <c r="K504" s="187">
        <f t="shared" si="7"/>
        <v>5082</v>
      </c>
      <c r="L504" s="188">
        <v>23</v>
      </c>
    </row>
    <row r="505" spans="1:12" x14ac:dyDescent="0.25">
      <c r="A505" s="262">
        <v>3742</v>
      </c>
      <c r="B505" s="268" t="s">
        <v>382</v>
      </c>
      <c r="C505" s="264"/>
      <c r="D505">
        <v>504</v>
      </c>
      <c r="E505" s="263" t="s">
        <v>1535</v>
      </c>
      <c r="F505" s="263" t="s">
        <v>1535</v>
      </c>
      <c r="G505" s="263" t="s">
        <v>1536</v>
      </c>
      <c r="H505" s="263" t="s">
        <v>1537</v>
      </c>
      <c r="I505" s="262">
        <v>872</v>
      </c>
      <c r="J505" s="263" t="s">
        <v>383</v>
      </c>
      <c r="K505" s="187">
        <f t="shared" si="7"/>
        <v>3742</v>
      </c>
      <c r="L505" s="188">
        <v>24</v>
      </c>
    </row>
    <row r="506" spans="1:12" x14ac:dyDescent="0.25">
      <c r="A506" s="262">
        <v>4298</v>
      </c>
      <c r="B506" s="268" t="s">
        <v>382</v>
      </c>
      <c r="C506" s="264"/>
      <c r="D506">
        <v>505</v>
      </c>
      <c r="E506" s="263" t="s">
        <v>1538</v>
      </c>
      <c r="F506" s="263" t="s">
        <v>1538</v>
      </c>
      <c r="G506" s="263" t="s">
        <v>1539</v>
      </c>
      <c r="H506" s="263" t="s">
        <v>1540</v>
      </c>
      <c r="I506" s="262">
        <v>990</v>
      </c>
      <c r="J506" s="263" t="s">
        <v>383</v>
      </c>
      <c r="K506" s="187">
        <f t="shared" si="7"/>
        <v>4298</v>
      </c>
      <c r="L506" s="188">
        <v>1</v>
      </c>
    </row>
    <row r="507" spans="1:12" x14ac:dyDescent="0.25">
      <c r="A507" s="262">
        <v>5612</v>
      </c>
      <c r="B507" s="268" t="s">
        <v>382</v>
      </c>
      <c r="C507" s="264"/>
      <c r="D507">
        <v>506</v>
      </c>
      <c r="E507" s="263" t="s">
        <v>1541</v>
      </c>
      <c r="F507" s="263" t="s">
        <v>1542</v>
      </c>
      <c r="G507" s="263" t="s">
        <v>1368</v>
      </c>
      <c r="H507" s="263" t="s">
        <v>1369</v>
      </c>
      <c r="I507" s="262">
        <v>2103</v>
      </c>
      <c r="J507" s="263" t="s">
        <v>383</v>
      </c>
      <c r="K507" s="187">
        <f t="shared" si="7"/>
        <v>5612</v>
      </c>
      <c r="L507" s="188">
        <v>2</v>
      </c>
    </row>
    <row r="508" spans="1:12" x14ac:dyDescent="0.25">
      <c r="A508" s="262">
        <v>220</v>
      </c>
      <c r="B508" s="268" t="s">
        <v>382</v>
      </c>
      <c r="C508" s="264"/>
      <c r="D508">
        <v>507</v>
      </c>
      <c r="E508" s="263" t="s">
        <v>1543</v>
      </c>
      <c r="F508" s="263" t="s">
        <v>1543</v>
      </c>
      <c r="G508" s="263" t="s">
        <v>1544</v>
      </c>
      <c r="H508" s="263" t="s">
        <v>1545</v>
      </c>
      <c r="I508" s="262">
        <v>312</v>
      </c>
      <c r="J508" s="263" t="s">
        <v>383</v>
      </c>
      <c r="K508" s="187">
        <f t="shared" si="7"/>
        <v>220</v>
      </c>
      <c r="L508" s="188">
        <v>3</v>
      </c>
    </row>
    <row r="509" spans="1:12" x14ac:dyDescent="0.25">
      <c r="A509" s="262">
        <v>3435</v>
      </c>
      <c r="B509" s="268" t="s">
        <v>382</v>
      </c>
      <c r="C509" s="264"/>
      <c r="D509">
        <v>508</v>
      </c>
      <c r="E509" s="263" t="s">
        <v>1546</v>
      </c>
      <c r="F509" s="263" t="s">
        <v>1546</v>
      </c>
      <c r="G509" s="263" t="s">
        <v>1547</v>
      </c>
      <c r="H509" s="263" t="s">
        <v>1548</v>
      </c>
      <c r="I509" s="262">
        <v>811</v>
      </c>
      <c r="J509" s="263" t="s">
        <v>383</v>
      </c>
      <c r="K509" s="187">
        <f t="shared" si="7"/>
        <v>3435</v>
      </c>
      <c r="L509" s="188">
        <v>4</v>
      </c>
    </row>
    <row r="510" spans="1:12" x14ac:dyDescent="0.25">
      <c r="A510" s="262">
        <v>3143</v>
      </c>
      <c r="B510" s="268" t="s">
        <v>382</v>
      </c>
      <c r="C510" s="264"/>
      <c r="D510">
        <v>509</v>
      </c>
      <c r="E510" s="263" t="s">
        <v>1549</v>
      </c>
      <c r="F510" s="263" t="s">
        <v>1549</v>
      </c>
      <c r="G510" s="263" t="s">
        <v>1005</v>
      </c>
      <c r="H510" s="263" t="s">
        <v>1006</v>
      </c>
      <c r="I510" s="262">
        <v>698</v>
      </c>
      <c r="J510" s="263" t="s">
        <v>383</v>
      </c>
      <c r="K510" s="187">
        <f t="shared" si="7"/>
        <v>3143</v>
      </c>
      <c r="L510" s="188">
        <v>5</v>
      </c>
    </row>
    <row r="511" spans="1:12" x14ac:dyDescent="0.25">
      <c r="A511" s="262">
        <v>583</v>
      </c>
      <c r="B511" s="268" t="s">
        <v>382</v>
      </c>
      <c r="C511" s="264"/>
      <c r="D511">
        <v>510</v>
      </c>
      <c r="E511" s="263" t="s">
        <v>1550</v>
      </c>
      <c r="F511" s="263" t="s">
        <v>1550</v>
      </c>
      <c r="G511" s="263" t="s">
        <v>1551</v>
      </c>
      <c r="H511" s="263" t="s">
        <v>1552</v>
      </c>
      <c r="I511" s="262">
        <v>104</v>
      </c>
      <c r="J511" s="263" t="s">
        <v>383</v>
      </c>
      <c r="K511" s="187">
        <f t="shared" si="7"/>
        <v>583</v>
      </c>
      <c r="L511" s="188">
        <v>6</v>
      </c>
    </row>
    <row r="512" spans="1:12" x14ac:dyDescent="0.25">
      <c r="A512" s="262">
        <v>1419</v>
      </c>
      <c r="B512" s="268" t="s">
        <v>382</v>
      </c>
      <c r="C512" s="264"/>
      <c r="D512">
        <v>511</v>
      </c>
      <c r="E512" s="263" t="s">
        <v>1553</v>
      </c>
      <c r="F512" s="263" t="s">
        <v>1553</v>
      </c>
      <c r="G512" s="263" t="s">
        <v>1554</v>
      </c>
      <c r="H512" s="263" t="s">
        <v>565</v>
      </c>
      <c r="I512" s="262">
        <v>288</v>
      </c>
      <c r="J512" s="263" t="s">
        <v>383</v>
      </c>
      <c r="K512" s="187">
        <f t="shared" si="7"/>
        <v>1419</v>
      </c>
      <c r="L512" s="188">
        <v>7</v>
      </c>
    </row>
    <row r="513" spans="1:12" x14ac:dyDescent="0.25">
      <c r="A513" s="262">
        <v>6141</v>
      </c>
      <c r="B513" s="268" t="s">
        <v>382</v>
      </c>
      <c r="C513" s="264"/>
      <c r="D513">
        <v>512</v>
      </c>
      <c r="E513" s="263" t="s">
        <v>1555</v>
      </c>
      <c r="F513" s="263" t="s">
        <v>1555</v>
      </c>
      <c r="G513" s="263" t="s">
        <v>1556</v>
      </c>
      <c r="H513" s="263" t="s">
        <v>1557</v>
      </c>
      <c r="I513" s="262">
        <v>2183</v>
      </c>
      <c r="J513" s="263" t="s">
        <v>383</v>
      </c>
      <c r="K513" s="187">
        <f t="shared" si="7"/>
        <v>6141</v>
      </c>
      <c r="L513" s="188">
        <v>8</v>
      </c>
    </row>
    <row r="514" spans="1:12" x14ac:dyDescent="0.25">
      <c r="A514" s="262">
        <v>2385</v>
      </c>
      <c r="B514" s="268" t="s">
        <v>382</v>
      </c>
      <c r="C514" s="264"/>
      <c r="D514">
        <v>513</v>
      </c>
      <c r="E514" s="263" t="s">
        <v>1558</v>
      </c>
      <c r="F514" s="263" t="s">
        <v>1558</v>
      </c>
      <c r="G514" s="263" t="s">
        <v>1559</v>
      </c>
      <c r="H514" s="263" t="s">
        <v>1560</v>
      </c>
      <c r="I514" s="262">
        <v>486</v>
      </c>
      <c r="J514" s="263" t="s">
        <v>383</v>
      </c>
      <c r="K514" s="187">
        <f t="shared" si="7"/>
        <v>2385</v>
      </c>
      <c r="L514" s="188">
        <v>9</v>
      </c>
    </row>
    <row r="515" spans="1:12" x14ac:dyDescent="0.25">
      <c r="A515" s="262">
        <v>2080</v>
      </c>
      <c r="B515" s="268" t="s">
        <v>382</v>
      </c>
      <c r="C515" s="264"/>
      <c r="D515">
        <v>514</v>
      </c>
      <c r="E515" s="263" t="s">
        <v>1561</v>
      </c>
      <c r="F515" s="263" t="s">
        <v>1561</v>
      </c>
      <c r="G515" s="263" t="s">
        <v>1148</v>
      </c>
      <c r="H515" s="263" t="s">
        <v>1149</v>
      </c>
      <c r="I515" s="262">
        <v>426</v>
      </c>
      <c r="J515" s="263" t="s">
        <v>383</v>
      </c>
      <c r="K515" s="187">
        <f t="shared" ref="K515:K578" si="8">A515</f>
        <v>2080</v>
      </c>
      <c r="L515" s="188">
        <v>10</v>
      </c>
    </row>
    <row r="516" spans="1:12" x14ac:dyDescent="0.25">
      <c r="A516" s="262">
        <v>2081</v>
      </c>
      <c r="B516" s="268" t="s">
        <v>382</v>
      </c>
      <c r="C516" s="264"/>
      <c r="D516">
        <v>515</v>
      </c>
      <c r="E516" s="263" t="s">
        <v>1562</v>
      </c>
      <c r="F516" s="263" t="s">
        <v>1562</v>
      </c>
      <c r="G516" s="263" t="s">
        <v>1148</v>
      </c>
      <c r="H516" s="263" t="s">
        <v>1149</v>
      </c>
      <c r="I516" s="262">
        <v>426</v>
      </c>
      <c r="J516" s="263" t="s">
        <v>383</v>
      </c>
      <c r="K516" s="187">
        <f t="shared" si="8"/>
        <v>2081</v>
      </c>
      <c r="L516" s="188">
        <v>11</v>
      </c>
    </row>
    <row r="517" spans="1:12" x14ac:dyDescent="0.25">
      <c r="A517" s="262">
        <v>2082</v>
      </c>
      <c r="B517" s="268" t="s">
        <v>382</v>
      </c>
      <c r="C517" s="264"/>
      <c r="D517">
        <v>516</v>
      </c>
      <c r="E517" s="263" t="s">
        <v>1563</v>
      </c>
      <c r="F517" s="263" t="s">
        <v>1563</v>
      </c>
      <c r="G517" s="263" t="s">
        <v>1148</v>
      </c>
      <c r="H517" s="263" t="s">
        <v>1149</v>
      </c>
      <c r="I517" s="262">
        <v>426</v>
      </c>
      <c r="J517" s="263" t="s">
        <v>383</v>
      </c>
      <c r="K517" s="187">
        <f t="shared" si="8"/>
        <v>2082</v>
      </c>
      <c r="L517" s="188">
        <v>12</v>
      </c>
    </row>
    <row r="518" spans="1:12" x14ac:dyDescent="0.25">
      <c r="A518" s="262">
        <v>3408</v>
      </c>
      <c r="B518" s="268" t="s">
        <v>382</v>
      </c>
      <c r="C518" s="264"/>
      <c r="D518">
        <v>517</v>
      </c>
      <c r="E518" s="263" t="s">
        <v>1564</v>
      </c>
      <c r="F518" s="263" t="s">
        <v>1564</v>
      </c>
      <c r="G518" s="263" t="s">
        <v>1137</v>
      </c>
      <c r="H518" s="263" t="s">
        <v>1138</v>
      </c>
      <c r="I518" s="262">
        <v>323</v>
      </c>
      <c r="J518" s="263" t="s">
        <v>383</v>
      </c>
      <c r="K518" s="187">
        <f t="shared" si="8"/>
        <v>3408</v>
      </c>
      <c r="L518" s="188">
        <v>13</v>
      </c>
    </row>
    <row r="519" spans="1:12" x14ac:dyDescent="0.25">
      <c r="A519" s="262">
        <v>5950</v>
      </c>
      <c r="B519" s="268" t="s">
        <v>382</v>
      </c>
      <c r="C519" s="264"/>
      <c r="D519">
        <v>518</v>
      </c>
      <c r="E519" s="263" t="s">
        <v>1565</v>
      </c>
      <c r="F519" s="263" t="s">
        <v>1565</v>
      </c>
      <c r="G519" s="263" t="s">
        <v>1566</v>
      </c>
      <c r="H519" s="263" t="s">
        <v>805</v>
      </c>
      <c r="I519" s="262">
        <v>112</v>
      </c>
      <c r="J519" s="263" t="s">
        <v>383</v>
      </c>
      <c r="K519" s="187">
        <f t="shared" si="8"/>
        <v>5950</v>
      </c>
      <c r="L519" s="188">
        <v>14</v>
      </c>
    </row>
    <row r="520" spans="1:12" x14ac:dyDescent="0.25">
      <c r="A520" s="262">
        <v>569</v>
      </c>
      <c r="B520" s="268" t="s">
        <v>382</v>
      </c>
      <c r="C520" s="264"/>
      <c r="D520">
        <v>519</v>
      </c>
      <c r="E520" s="263" t="s">
        <v>1567</v>
      </c>
      <c r="F520" s="263" t="s">
        <v>1567</v>
      </c>
      <c r="G520" s="263" t="s">
        <v>1423</v>
      </c>
      <c r="H520" s="263" t="s">
        <v>1424</v>
      </c>
      <c r="I520" s="262">
        <v>97</v>
      </c>
      <c r="J520" s="263" t="s">
        <v>383</v>
      </c>
      <c r="K520" s="187">
        <f t="shared" si="8"/>
        <v>569</v>
      </c>
      <c r="L520" s="188">
        <v>15</v>
      </c>
    </row>
    <row r="521" spans="1:12" x14ac:dyDescent="0.25">
      <c r="A521" s="262">
        <v>289</v>
      </c>
      <c r="B521" s="268" t="s">
        <v>382</v>
      </c>
      <c r="C521" s="264"/>
      <c r="D521">
        <v>520</v>
      </c>
      <c r="E521" s="263" t="s">
        <v>1568</v>
      </c>
      <c r="F521" s="263" t="s">
        <v>1568</v>
      </c>
      <c r="G521" s="263" t="s">
        <v>1569</v>
      </c>
      <c r="H521" s="263" t="s">
        <v>1570</v>
      </c>
      <c r="I521" s="262">
        <v>8</v>
      </c>
      <c r="J521" s="263" t="s">
        <v>383</v>
      </c>
      <c r="K521" s="187">
        <f t="shared" si="8"/>
        <v>289</v>
      </c>
      <c r="L521" s="188">
        <v>16</v>
      </c>
    </row>
    <row r="522" spans="1:12" x14ac:dyDescent="0.25">
      <c r="A522" s="262">
        <v>3746</v>
      </c>
      <c r="B522" s="268" t="s">
        <v>382</v>
      </c>
      <c r="C522" s="264"/>
      <c r="D522">
        <v>521</v>
      </c>
      <c r="E522" s="263" t="s">
        <v>1571</v>
      </c>
      <c r="F522" s="263" t="s">
        <v>1571</v>
      </c>
      <c r="G522" s="263" t="s">
        <v>1572</v>
      </c>
      <c r="H522" s="263" t="s">
        <v>1573</v>
      </c>
      <c r="I522" s="262">
        <v>873</v>
      </c>
      <c r="J522" s="263" t="s">
        <v>383</v>
      </c>
      <c r="K522" s="187">
        <f t="shared" si="8"/>
        <v>3746</v>
      </c>
      <c r="L522" s="188">
        <v>17</v>
      </c>
    </row>
    <row r="523" spans="1:12" x14ac:dyDescent="0.25">
      <c r="A523" s="262">
        <v>3747</v>
      </c>
      <c r="B523" s="268" t="s">
        <v>382</v>
      </c>
      <c r="C523" s="264"/>
      <c r="D523">
        <v>522</v>
      </c>
      <c r="E523" s="263" t="s">
        <v>1574</v>
      </c>
      <c r="F523" s="263" t="s">
        <v>1574</v>
      </c>
      <c r="G523" s="263" t="s">
        <v>1572</v>
      </c>
      <c r="H523" s="263" t="s">
        <v>1573</v>
      </c>
      <c r="I523" s="262">
        <v>873</v>
      </c>
      <c r="J523" s="263" t="s">
        <v>383</v>
      </c>
      <c r="K523" s="187">
        <f t="shared" si="8"/>
        <v>3747</v>
      </c>
      <c r="L523" s="188">
        <v>18</v>
      </c>
    </row>
    <row r="524" spans="1:12" x14ac:dyDescent="0.25">
      <c r="A524" s="262">
        <v>3748</v>
      </c>
      <c r="B524" s="268" t="s">
        <v>382</v>
      </c>
      <c r="C524" s="264"/>
      <c r="D524">
        <v>523</v>
      </c>
      <c r="E524" s="263" t="s">
        <v>1575</v>
      </c>
      <c r="F524" s="263" t="s">
        <v>1575</v>
      </c>
      <c r="G524" s="263" t="s">
        <v>1572</v>
      </c>
      <c r="H524" s="263" t="s">
        <v>1573</v>
      </c>
      <c r="I524" s="262">
        <v>873</v>
      </c>
      <c r="J524" s="263" t="s">
        <v>383</v>
      </c>
      <c r="K524" s="187">
        <f t="shared" si="8"/>
        <v>3748</v>
      </c>
      <c r="L524" s="188">
        <v>19</v>
      </c>
    </row>
    <row r="525" spans="1:12" x14ac:dyDescent="0.25">
      <c r="A525" s="262">
        <v>876</v>
      </c>
      <c r="B525" s="268" t="s">
        <v>382</v>
      </c>
      <c r="C525" s="264"/>
      <c r="D525">
        <v>524</v>
      </c>
      <c r="E525" s="263" t="s">
        <v>1576</v>
      </c>
      <c r="F525" s="263" t="s">
        <v>1576</v>
      </c>
      <c r="G525" s="263" t="s">
        <v>990</v>
      </c>
      <c r="H525" s="263" t="s">
        <v>399</v>
      </c>
      <c r="I525" s="262">
        <v>186</v>
      </c>
      <c r="J525" s="263" t="s">
        <v>383</v>
      </c>
      <c r="K525" s="187">
        <f t="shared" si="8"/>
        <v>876</v>
      </c>
      <c r="L525" s="188">
        <v>20</v>
      </c>
    </row>
    <row r="526" spans="1:12" x14ac:dyDescent="0.25">
      <c r="A526" s="262">
        <v>4389</v>
      </c>
      <c r="B526" s="268" t="s">
        <v>382</v>
      </c>
      <c r="C526" s="264"/>
      <c r="D526">
        <v>525</v>
      </c>
      <c r="E526" s="263" t="s">
        <v>1577</v>
      </c>
      <c r="F526" s="263" t="s">
        <v>1578</v>
      </c>
      <c r="G526" s="263" t="s">
        <v>207</v>
      </c>
      <c r="H526" s="263" t="s">
        <v>38</v>
      </c>
      <c r="I526" s="262">
        <v>940</v>
      </c>
      <c r="J526" s="263" t="s">
        <v>383</v>
      </c>
      <c r="K526" s="187">
        <f t="shared" si="8"/>
        <v>4389</v>
      </c>
      <c r="L526" s="188">
        <v>21</v>
      </c>
    </row>
    <row r="527" spans="1:12" x14ac:dyDescent="0.25">
      <c r="A527" s="262">
        <v>979</v>
      </c>
      <c r="B527" s="268" t="s">
        <v>382</v>
      </c>
      <c r="C527" s="264"/>
      <c r="D527">
        <v>526</v>
      </c>
      <c r="E527" s="263" t="s">
        <v>1579</v>
      </c>
      <c r="F527" s="263" t="s">
        <v>1579</v>
      </c>
      <c r="G527" s="263" t="s">
        <v>1580</v>
      </c>
      <c r="H527" s="263" t="s">
        <v>1581</v>
      </c>
      <c r="I527" s="262">
        <v>209</v>
      </c>
      <c r="J527" s="263" t="s">
        <v>383</v>
      </c>
      <c r="K527" s="187">
        <f t="shared" si="8"/>
        <v>979</v>
      </c>
      <c r="L527" s="188">
        <v>22</v>
      </c>
    </row>
    <row r="528" spans="1:12" x14ac:dyDescent="0.25">
      <c r="A528" s="262">
        <v>2996</v>
      </c>
      <c r="B528" s="268" t="s">
        <v>382</v>
      </c>
      <c r="C528" s="264"/>
      <c r="D528">
        <v>527</v>
      </c>
      <c r="E528" s="263" t="s">
        <v>1582</v>
      </c>
      <c r="F528" s="263" t="s">
        <v>1582</v>
      </c>
      <c r="G528" s="263" t="s">
        <v>1583</v>
      </c>
      <c r="H528" s="263" t="s">
        <v>1584</v>
      </c>
      <c r="I528" s="262">
        <v>625</v>
      </c>
      <c r="J528" s="263" t="s">
        <v>383</v>
      </c>
      <c r="K528" s="187">
        <f t="shared" si="8"/>
        <v>2996</v>
      </c>
      <c r="L528" s="188">
        <v>23</v>
      </c>
    </row>
    <row r="529" spans="1:12" x14ac:dyDescent="0.25">
      <c r="A529" s="262">
        <v>4465</v>
      </c>
      <c r="B529" s="268" t="s">
        <v>382</v>
      </c>
      <c r="C529" s="264"/>
      <c r="D529">
        <v>528</v>
      </c>
      <c r="E529" s="263" t="s">
        <v>1585</v>
      </c>
      <c r="F529" s="263" t="s">
        <v>1585</v>
      </c>
      <c r="G529" s="263" t="s">
        <v>1586</v>
      </c>
      <c r="H529" s="263" t="s">
        <v>1587</v>
      </c>
      <c r="I529" s="262">
        <v>1037</v>
      </c>
      <c r="J529" s="263" t="s">
        <v>383</v>
      </c>
      <c r="K529" s="187">
        <f t="shared" si="8"/>
        <v>4465</v>
      </c>
      <c r="L529" s="188">
        <v>24</v>
      </c>
    </row>
    <row r="530" spans="1:12" x14ac:dyDescent="0.25">
      <c r="A530" s="262">
        <v>4651</v>
      </c>
      <c r="B530" s="268" t="s">
        <v>382</v>
      </c>
      <c r="C530" s="264"/>
      <c r="D530">
        <v>529</v>
      </c>
      <c r="E530" s="263" t="s">
        <v>1588</v>
      </c>
      <c r="F530" s="263" t="s">
        <v>1589</v>
      </c>
      <c r="G530" s="263" t="s">
        <v>1590</v>
      </c>
      <c r="H530" s="263" t="s">
        <v>400</v>
      </c>
      <c r="I530" s="262">
        <v>1068</v>
      </c>
      <c r="J530" s="263" t="s">
        <v>383</v>
      </c>
      <c r="K530" s="187">
        <f t="shared" si="8"/>
        <v>4651</v>
      </c>
      <c r="L530" s="188">
        <v>1</v>
      </c>
    </row>
    <row r="531" spans="1:12" x14ac:dyDescent="0.25">
      <c r="A531" s="262">
        <v>868</v>
      </c>
      <c r="B531" s="268" t="s">
        <v>382</v>
      </c>
      <c r="C531" s="264"/>
      <c r="D531">
        <v>530</v>
      </c>
      <c r="E531" s="263" t="s">
        <v>1591</v>
      </c>
      <c r="F531" s="263" t="s">
        <v>1591</v>
      </c>
      <c r="G531" s="263" t="s">
        <v>1526</v>
      </c>
      <c r="H531" s="263" t="s">
        <v>1527</v>
      </c>
      <c r="I531" s="262">
        <v>185</v>
      </c>
      <c r="J531" s="263" t="s">
        <v>383</v>
      </c>
      <c r="K531" s="187">
        <f t="shared" si="8"/>
        <v>868</v>
      </c>
      <c r="L531" s="188">
        <v>2</v>
      </c>
    </row>
    <row r="532" spans="1:12" x14ac:dyDescent="0.25">
      <c r="A532" s="262">
        <v>828</v>
      </c>
      <c r="B532" s="268" t="s">
        <v>382</v>
      </c>
      <c r="C532" s="264"/>
      <c r="D532">
        <v>531</v>
      </c>
      <c r="E532" s="263" t="s">
        <v>1592</v>
      </c>
      <c r="F532" s="263" t="s">
        <v>1592</v>
      </c>
      <c r="G532" s="263" t="s">
        <v>193</v>
      </c>
      <c r="H532" s="263" t="s">
        <v>11</v>
      </c>
      <c r="I532" s="262">
        <v>170</v>
      </c>
      <c r="J532" s="263" t="s">
        <v>383</v>
      </c>
      <c r="K532" s="187">
        <f t="shared" si="8"/>
        <v>828</v>
      </c>
      <c r="L532" s="188">
        <v>3</v>
      </c>
    </row>
    <row r="533" spans="1:12" x14ac:dyDescent="0.25">
      <c r="A533" s="262">
        <v>6703</v>
      </c>
      <c r="B533" s="268" t="s">
        <v>382</v>
      </c>
      <c r="C533" s="264"/>
      <c r="D533">
        <v>532</v>
      </c>
      <c r="E533" s="263" t="s">
        <v>1593</v>
      </c>
      <c r="F533" s="263" t="s">
        <v>1593</v>
      </c>
      <c r="G533" s="263" t="s">
        <v>1594</v>
      </c>
      <c r="H533" s="263" t="s">
        <v>1594</v>
      </c>
      <c r="I533" s="262">
        <v>2255</v>
      </c>
      <c r="J533" s="263" t="s">
        <v>383</v>
      </c>
      <c r="K533" s="187">
        <f t="shared" si="8"/>
        <v>6703</v>
      </c>
      <c r="L533" s="188">
        <v>4</v>
      </c>
    </row>
    <row r="534" spans="1:12" x14ac:dyDescent="0.25">
      <c r="A534" s="262">
        <v>4410</v>
      </c>
      <c r="B534" s="268" t="s">
        <v>382</v>
      </c>
      <c r="C534" s="264"/>
      <c r="D534">
        <v>533</v>
      </c>
      <c r="E534" s="263" t="s">
        <v>1595</v>
      </c>
      <c r="F534" s="263" t="s">
        <v>1595</v>
      </c>
      <c r="G534" s="263" t="s">
        <v>1596</v>
      </c>
      <c r="H534" s="263" t="s">
        <v>1597</v>
      </c>
      <c r="I534" s="262">
        <v>313</v>
      </c>
      <c r="J534" s="263" t="s">
        <v>383</v>
      </c>
      <c r="K534" s="187">
        <f t="shared" si="8"/>
        <v>4410</v>
      </c>
      <c r="L534" s="188">
        <v>5</v>
      </c>
    </row>
    <row r="535" spans="1:12" x14ac:dyDescent="0.25">
      <c r="A535" s="262">
        <v>5255</v>
      </c>
      <c r="B535" s="268" t="s">
        <v>382</v>
      </c>
      <c r="C535" s="264"/>
      <c r="D535">
        <v>534</v>
      </c>
      <c r="E535" s="263" t="s">
        <v>1598</v>
      </c>
      <c r="F535" s="263" t="s">
        <v>1598</v>
      </c>
      <c r="G535" s="263" t="s">
        <v>1599</v>
      </c>
      <c r="H535" s="263" t="s">
        <v>1600</v>
      </c>
      <c r="I535" s="262">
        <v>1032</v>
      </c>
      <c r="J535" s="263" t="s">
        <v>383</v>
      </c>
      <c r="K535" s="187">
        <f t="shared" si="8"/>
        <v>5255</v>
      </c>
      <c r="L535" s="188">
        <v>6</v>
      </c>
    </row>
    <row r="536" spans="1:12" x14ac:dyDescent="0.25">
      <c r="A536" s="262">
        <v>4545</v>
      </c>
      <c r="B536" s="268" t="s">
        <v>382</v>
      </c>
      <c r="C536" s="264"/>
      <c r="D536">
        <v>535</v>
      </c>
      <c r="E536" s="263" t="s">
        <v>1601</v>
      </c>
      <c r="F536" s="263" t="s">
        <v>1601</v>
      </c>
      <c r="G536" s="263" t="s">
        <v>1602</v>
      </c>
      <c r="H536" s="263" t="s">
        <v>1603</v>
      </c>
      <c r="I536" s="262">
        <v>1054</v>
      </c>
      <c r="J536" s="263" t="s">
        <v>383</v>
      </c>
      <c r="K536" s="187">
        <f t="shared" si="8"/>
        <v>4545</v>
      </c>
      <c r="L536" s="188">
        <v>7</v>
      </c>
    </row>
    <row r="537" spans="1:12" x14ac:dyDescent="0.25">
      <c r="A537" s="262">
        <v>4466</v>
      </c>
      <c r="B537" s="268" t="s">
        <v>382</v>
      </c>
      <c r="C537" s="264"/>
      <c r="D537">
        <v>536</v>
      </c>
      <c r="E537" s="263" t="s">
        <v>1604</v>
      </c>
      <c r="F537" s="263" t="s">
        <v>1604</v>
      </c>
      <c r="G537" s="263" t="s">
        <v>1297</v>
      </c>
      <c r="H537" s="263" t="s">
        <v>1298</v>
      </c>
      <c r="I537" s="262">
        <v>1039</v>
      </c>
      <c r="J537" s="263" t="s">
        <v>383</v>
      </c>
      <c r="K537" s="187">
        <f t="shared" si="8"/>
        <v>4466</v>
      </c>
      <c r="L537" s="188">
        <v>8</v>
      </c>
    </row>
    <row r="538" spans="1:12" x14ac:dyDescent="0.25">
      <c r="A538" s="262">
        <v>4467</v>
      </c>
      <c r="B538" s="268" t="s">
        <v>382</v>
      </c>
      <c r="C538" s="264"/>
      <c r="D538">
        <v>537</v>
      </c>
      <c r="E538" s="263" t="s">
        <v>1605</v>
      </c>
      <c r="F538" s="263" t="s">
        <v>1605</v>
      </c>
      <c r="G538" s="263" t="s">
        <v>1606</v>
      </c>
      <c r="H538" s="263" t="s">
        <v>1607</v>
      </c>
      <c r="I538" s="262">
        <v>1040</v>
      </c>
      <c r="J538" s="263" t="s">
        <v>383</v>
      </c>
      <c r="K538" s="187">
        <f t="shared" si="8"/>
        <v>4467</v>
      </c>
      <c r="L538" s="188">
        <v>9</v>
      </c>
    </row>
    <row r="539" spans="1:12" x14ac:dyDescent="0.25">
      <c r="A539" s="262">
        <v>2640</v>
      </c>
      <c r="B539" s="268" t="s">
        <v>382</v>
      </c>
      <c r="C539" s="264"/>
      <c r="D539">
        <v>538</v>
      </c>
      <c r="E539" s="263" t="s">
        <v>1608</v>
      </c>
      <c r="F539" s="263" t="s">
        <v>1608</v>
      </c>
      <c r="G539" s="263" t="s">
        <v>1609</v>
      </c>
      <c r="H539" s="263" t="s">
        <v>1610</v>
      </c>
      <c r="I539" s="262">
        <v>546</v>
      </c>
      <c r="J539" s="263" t="s">
        <v>383</v>
      </c>
      <c r="K539" s="187">
        <f t="shared" si="8"/>
        <v>2640</v>
      </c>
      <c r="L539" s="188">
        <v>10</v>
      </c>
    </row>
    <row r="540" spans="1:12" x14ac:dyDescent="0.25">
      <c r="A540" s="262">
        <v>6147</v>
      </c>
      <c r="B540" s="268" t="s">
        <v>382</v>
      </c>
      <c r="C540" s="264"/>
      <c r="D540">
        <v>539</v>
      </c>
      <c r="E540" s="263" t="s">
        <v>1611</v>
      </c>
      <c r="F540" s="263" t="s">
        <v>1611</v>
      </c>
      <c r="G540" s="263" t="s">
        <v>1612</v>
      </c>
      <c r="H540" s="263" t="s">
        <v>1613</v>
      </c>
      <c r="I540" s="262">
        <v>2189</v>
      </c>
      <c r="J540" s="263" t="s">
        <v>383</v>
      </c>
      <c r="K540" s="187">
        <f t="shared" si="8"/>
        <v>6147</v>
      </c>
      <c r="L540" s="188">
        <v>11</v>
      </c>
    </row>
    <row r="541" spans="1:12" x14ac:dyDescent="0.25">
      <c r="A541" s="262">
        <v>5703</v>
      </c>
      <c r="B541" s="268" t="s">
        <v>382</v>
      </c>
      <c r="C541" s="264"/>
      <c r="D541">
        <v>540</v>
      </c>
      <c r="E541" s="263" t="s">
        <v>1614</v>
      </c>
      <c r="F541" s="263" t="s">
        <v>1614</v>
      </c>
      <c r="G541" s="263" t="s">
        <v>1022</v>
      </c>
      <c r="H541" s="263" t="s">
        <v>1023</v>
      </c>
      <c r="I541" s="262">
        <v>2136</v>
      </c>
      <c r="J541" s="263" t="s">
        <v>383</v>
      </c>
      <c r="K541" s="187">
        <f t="shared" si="8"/>
        <v>5703</v>
      </c>
      <c r="L541" s="188">
        <v>12</v>
      </c>
    </row>
    <row r="542" spans="1:12" x14ac:dyDescent="0.25">
      <c r="A542" s="262">
        <v>5964</v>
      </c>
      <c r="B542" s="268" t="s">
        <v>382</v>
      </c>
      <c r="C542" s="264"/>
      <c r="D542">
        <v>541</v>
      </c>
      <c r="E542" s="263" t="s">
        <v>1615</v>
      </c>
      <c r="F542" s="263" t="s">
        <v>1615</v>
      </c>
      <c r="G542" s="263" t="s">
        <v>1616</v>
      </c>
      <c r="H542" s="263" t="s">
        <v>1617</v>
      </c>
      <c r="I542" s="262">
        <v>2159</v>
      </c>
      <c r="J542" s="263" t="s">
        <v>383</v>
      </c>
      <c r="K542" s="187">
        <f t="shared" si="8"/>
        <v>5964</v>
      </c>
      <c r="L542" s="188">
        <v>13</v>
      </c>
    </row>
    <row r="543" spans="1:12" x14ac:dyDescent="0.25">
      <c r="A543" s="262">
        <v>6040</v>
      </c>
      <c r="B543" s="268" t="s">
        <v>382</v>
      </c>
      <c r="C543" s="264"/>
      <c r="D543">
        <v>542</v>
      </c>
      <c r="E543" s="263" t="s">
        <v>1618</v>
      </c>
      <c r="F543" s="263" t="s">
        <v>1618</v>
      </c>
      <c r="G543" s="263" t="s">
        <v>1616</v>
      </c>
      <c r="H543" s="263" t="s">
        <v>1617</v>
      </c>
      <c r="I543" s="262">
        <v>2159</v>
      </c>
      <c r="J543" s="263" t="s">
        <v>383</v>
      </c>
      <c r="K543" s="187">
        <f t="shared" si="8"/>
        <v>6040</v>
      </c>
      <c r="L543" s="188">
        <v>14</v>
      </c>
    </row>
    <row r="544" spans="1:12" x14ac:dyDescent="0.25">
      <c r="A544" s="262">
        <v>6038</v>
      </c>
      <c r="B544" s="268" t="s">
        <v>382</v>
      </c>
      <c r="C544" s="264"/>
      <c r="D544">
        <v>543</v>
      </c>
      <c r="E544" s="263" t="s">
        <v>1619</v>
      </c>
      <c r="F544" s="263" t="s">
        <v>1619</v>
      </c>
      <c r="G544" s="263" t="s">
        <v>1616</v>
      </c>
      <c r="H544" s="263" t="s">
        <v>1617</v>
      </c>
      <c r="I544" s="262">
        <v>2159</v>
      </c>
      <c r="J544" s="263" t="s">
        <v>383</v>
      </c>
      <c r="K544" s="187">
        <f t="shared" si="8"/>
        <v>6038</v>
      </c>
      <c r="L544" s="188">
        <v>15</v>
      </c>
    </row>
    <row r="545" spans="1:12" x14ac:dyDescent="0.25">
      <c r="A545" s="262">
        <v>6041</v>
      </c>
      <c r="B545" s="268" t="s">
        <v>382</v>
      </c>
      <c r="C545" s="264"/>
      <c r="D545">
        <v>544</v>
      </c>
      <c r="E545" s="263" t="s">
        <v>1620</v>
      </c>
      <c r="F545" s="263" t="s">
        <v>1620</v>
      </c>
      <c r="G545" s="263" t="s">
        <v>1616</v>
      </c>
      <c r="H545" s="263" t="s">
        <v>1617</v>
      </c>
      <c r="I545" s="262">
        <v>2159</v>
      </c>
      <c r="J545" s="263" t="s">
        <v>383</v>
      </c>
      <c r="K545" s="187">
        <f t="shared" si="8"/>
        <v>6041</v>
      </c>
      <c r="L545" s="188">
        <v>16</v>
      </c>
    </row>
    <row r="546" spans="1:12" x14ac:dyDescent="0.25">
      <c r="A546" s="262">
        <v>6039</v>
      </c>
      <c r="B546" s="268" t="s">
        <v>382</v>
      </c>
      <c r="C546" s="264"/>
      <c r="D546">
        <v>545</v>
      </c>
      <c r="E546" s="263" t="s">
        <v>1621</v>
      </c>
      <c r="F546" s="263" t="s">
        <v>1621</v>
      </c>
      <c r="G546" s="263" t="s">
        <v>1616</v>
      </c>
      <c r="H546" s="263" t="s">
        <v>1617</v>
      </c>
      <c r="I546" s="262">
        <v>2159</v>
      </c>
      <c r="J546" s="263" t="s">
        <v>383</v>
      </c>
      <c r="K546" s="187">
        <f t="shared" si="8"/>
        <v>6039</v>
      </c>
      <c r="L546" s="188">
        <v>17</v>
      </c>
    </row>
    <row r="547" spans="1:12" x14ac:dyDescent="0.25">
      <c r="A547" s="262">
        <v>4046</v>
      </c>
      <c r="B547" s="268" t="s">
        <v>382</v>
      </c>
      <c r="C547" s="264"/>
      <c r="D547">
        <v>546</v>
      </c>
      <c r="E547" s="263" t="s">
        <v>1622</v>
      </c>
      <c r="F547" s="263" t="s">
        <v>1622</v>
      </c>
      <c r="G547" s="263" t="s">
        <v>207</v>
      </c>
      <c r="H547" s="263" t="s">
        <v>38</v>
      </c>
      <c r="I547" s="262">
        <v>940</v>
      </c>
      <c r="J547" s="263" t="s">
        <v>383</v>
      </c>
      <c r="K547" s="187">
        <f t="shared" si="8"/>
        <v>4046</v>
      </c>
      <c r="L547" s="188">
        <v>18</v>
      </c>
    </row>
    <row r="548" spans="1:12" x14ac:dyDescent="0.25">
      <c r="A548" s="262">
        <v>4228</v>
      </c>
      <c r="B548" s="268" t="s">
        <v>382</v>
      </c>
      <c r="C548" s="264"/>
      <c r="D548">
        <v>547</v>
      </c>
      <c r="E548" s="263" t="s">
        <v>1623</v>
      </c>
      <c r="F548" s="263" t="s">
        <v>1623</v>
      </c>
      <c r="G548" s="263" t="s">
        <v>1277</v>
      </c>
      <c r="H548" s="263" t="s">
        <v>1278</v>
      </c>
      <c r="I548" s="262">
        <v>221</v>
      </c>
      <c r="J548" s="263" t="s">
        <v>383</v>
      </c>
      <c r="K548" s="187">
        <f t="shared" si="8"/>
        <v>4228</v>
      </c>
      <c r="L548" s="188">
        <v>19</v>
      </c>
    </row>
    <row r="549" spans="1:12" x14ac:dyDescent="0.25">
      <c r="A549" s="262">
        <v>1017</v>
      </c>
      <c r="B549" s="268" t="s">
        <v>382</v>
      </c>
      <c r="C549" s="264"/>
      <c r="D549">
        <v>548</v>
      </c>
      <c r="E549" s="263" t="s">
        <v>1624</v>
      </c>
      <c r="F549" s="263" t="s">
        <v>1624</v>
      </c>
      <c r="G549" s="263" t="s">
        <v>1277</v>
      </c>
      <c r="H549" s="263" t="s">
        <v>1278</v>
      </c>
      <c r="I549" s="262">
        <v>221</v>
      </c>
      <c r="J549" s="263" t="s">
        <v>383</v>
      </c>
      <c r="K549" s="187">
        <f t="shared" si="8"/>
        <v>1017</v>
      </c>
      <c r="L549" s="188">
        <v>20</v>
      </c>
    </row>
    <row r="550" spans="1:12" x14ac:dyDescent="0.25">
      <c r="A550" s="262">
        <v>913</v>
      </c>
      <c r="B550" s="268" t="s">
        <v>382</v>
      </c>
      <c r="C550" s="264"/>
      <c r="D550">
        <v>549</v>
      </c>
      <c r="E550" s="263" t="s">
        <v>1625</v>
      </c>
      <c r="F550" s="263" t="s">
        <v>1625</v>
      </c>
      <c r="G550" s="263" t="s">
        <v>1626</v>
      </c>
      <c r="H550" s="263" t="s">
        <v>1627</v>
      </c>
      <c r="I550" s="262">
        <v>196</v>
      </c>
      <c r="J550" s="263" t="s">
        <v>383</v>
      </c>
      <c r="K550" s="187">
        <f t="shared" si="8"/>
        <v>913</v>
      </c>
      <c r="L550" s="188">
        <v>21</v>
      </c>
    </row>
    <row r="551" spans="1:12" x14ac:dyDescent="0.25">
      <c r="A551" s="262">
        <v>3850</v>
      </c>
      <c r="B551" s="268" t="s">
        <v>382</v>
      </c>
      <c r="C551" s="264"/>
      <c r="D551">
        <v>550</v>
      </c>
      <c r="E551" s="263" t="s">
        <v>1628</v>
      </c>
      <c r="F551" s="263" t="s">
        <v>1628</v>
      </c>
      <c r="G551" s="263" t="s">
        <v>1434</v>
      </c>
      <c r="H551" s="263" t="s">
        <v>1435</v>
      </c>
      <c r="I551" s="262">
        <v>638</v>
      </c>
      <c r="J551" s="263" t="s">
        <v>383</v>
      </c>
      <c r="K551" s="187">
        <f t="shared" si="8"/>
        <v>3850</v>
      </c>
      <c r="L551" s="188">
        <v>22</v>
      </c>
    </row>
    <row r="552" spans="1:12" x14ac:dyDescent="0.25">
      <c r="A552" s="262">
        <v>1088</v>
      </c>
      <c r="B552" s="268" t="s">
        <v>382</v>
      </c>
      <c r="C552" s="264"/>
      <c r="D552">
        <v>551</v>
      </c>
      <c r="E552" s="263" t="s">
        <v>1629</v>
      </c>
      <c r="F552" s="263" t="s">
        <v>1629</v>
      </c>
      <c r="G552" s="263" t="s">
        <v>1630</v>
      </c>
      <c r="H552" s="263" t="s">
        <v>1631</v>
      </c>
      <c r="I552" s="262">
        <v>240</v>
      </c>
      <c r="J552" s="263" t="s">
        <v>383</v>
      </c>
      <c r="K552" s="187">
        <f t="shared" si="8"/>
        <v>1088</v>
      </c>
      <c r="L552" s="188">
        <v>23</v>
      </c>
    </row>
    <row r="553" spans="1:12" x14ac:dyDescent="0.25">
      <c r="A553" s="262">
        <v>6780</v>
      </c>
      <c r="B553" s="268" t="s">
        <v>382</v>
      </c>
      <c r="C553" s="264"/>
      <c r="D553">
        <v>552</v>
      </c>
      <c r="E553" s="263" t="s">
        <v>1632</v>
      </c>
      <c r="F553" s="263" t="s">
        <v>1632</v>
      </c>
      <c r="G553" s="263" t="s">
        <v>905</v>
      </c>
      <c r="H553" s="263" t="s">
        <v>906</v>
      </c>
      <c r="I553" s="262">
        <v>967</v>
      </c>
      <c r="J553" s="263" t="s">
        <v>383</v>
      </c>
      <c r="K553" s="187">
        <f t="shared" si="8"/>
        <v>6780</v>
      </c>
      <c r="L553" s="188">
        <v>24</v>
      </c>
    </row>
    <row r="554" spans="1:12" x14ac:dyDescent="0.25">
      <c r="A554" s="262">
        <v>4779</v>
      </c>
      <c r="B554" s="268" t="s">
        <v>382</v>
      </c>
      <c r="C554" s="264"/>
      <c r="D554">
        <v>553</v>
      </c>
      <c r="E554" s="263" t="s">
        <v>1633</v>
      </c>
      <c r="F554" s="263" t="s">
        <v>1634</v>
      </c>
      <c r="G554" s="263" t="s">
        <v>505</v>
      </c>
      <c r="H554" s="263" t="s">
        <v>506</v>
      </c>
      <c r="I554" s="262">
        <v>399</v>
      </c>
      <c r="J554" s="263" t="s">
        <v>383</v>
      </c>
      <c r="K554" s="187">
        <f t="shared" si="8"/>
        <v>4779</v>
      </c>
      <c r="L554" s="188">
        <v>1</v>
      </c>
    </row>
    <row r="555" spans="1:12" x14ac:dyDescent="0.25">
      <c r="A555" s="262">
        <v>5302</v>
      </c>
      <c r="B555" s="268" t="s">
        <v>382</v>
      </c>
      <c r="C555" s="264"/>
      <c r="D555">
        <v>554</v>
      </c>
      <c r="E555" s="263" t="s">
        <v>1635</v>
      </c>
      <c r="F555" s="263" t="s">
        <v>1636</v>
      </c>
      <c r="G555" s="263" t="s">
        <v>1137</v>
      </c>
      <c r="H555" s="263" t="s">
        <v>1138</v>
      </c>
      <c r="I555" s="262">
        <v>323</v>
      </c>
      <c r="J555" s="263" t="s">
        <v>383</v>
      </c>
      <c r="K555" s="187">
        <f t="shared" si="8"/>
        <v>5302</v>
      </c>
      <c r="L555" s="188">
        <v>2</v>
      </c>
    </row>
    <row r="556" spans="1:12" x14ac:dyDescent="0.25">
      <c r="A556" s="262">
        <v>5146</v>
      </c>
      <c r="B556" s="268" t="s">
        <v>382</v>
      </c>
      <c r="C556" s="264"/>
      <c r="D556">
        <v>555</v>
      </c>
      <c r="E556" s="263" t="s">
        <v>1637</v>
      </c>
      <c r="F556" s="263" t="s">
        <v>1637</v>
      </c>
      <c r="G556" s="263" t="s">
        <v>1190</v>
      </c>
      <c r="H556" s="263" t="s">
        <v>1191</v>
      </c>
      <c r="I556" s="262">
        <v>914</v>
      </c>
      <c r="J556" s="263" t="s">
        <v>383</v>
      </c>
      <c r="K556" s="187">
        <f t="shared" si="8"/>
        <v>5146</v>
      </c>
      <c r="L556" s="188">
        <v>3</v>
      </c>
    </row>
    <row r="557" spans="1:12" x14ac:dyDescent="0.25">
      <c r="A557" s="262">
        <v>5412</v>
      </c>
      <c r="B557" s="268" t="s">
        <v>382</v>
      </c>
      <c r="C557" s="264"/>
      <c r="D557">
        <v>556</v>
      </c>
      <c r="E557" s="263" t="s">
        <v>1638</v>
      </c>
      <c r="F557" s="263" t="s">
        <v>1638</v>
      </c>
      <c r="G557" s="263" t="s">
        <v>198</v>
      </c>
      <c r="H557" s="263" t="s">
        <v>32</v>
      </c>
      <c r="I557" s="262">
        <v>1149</v>
      </c>
      <c r="J557" s="263" t="s">
        <v>383</v>
      </c>
      <c r="K557" s="187">
        <f t="shared" si="8"/>
        <v>5412</v>
      </c>
      <c r="L557" s="188">
        <v>4</v>
      </c>
    </row>
    <row r="558" spans="1:12" x14ac:dyDescent="0.25">
      <c r="A558" s="262">
        <v>8342</v>
      </c>
      <c r="B558" s="268" t="s">
        <v>382</v>
      </c>
      <c r="C558" s="264"/>
      <c r="D558">
        <v>557</v>
      </c>
      <c r="E558" s="263" t="s">
        <v>1639</v>
      </c>
      <c r="F558" s="263" t="s">
        <v>1639</v>
      </c>
      <c r="G558" s="263" t="s">
        <v>198</v>
      </c>
      <c r="H558" s="263" t="s">
        <v>32</v>
      </c>
      <c r="I558" s="262">
        <v>1149</v>
      </c>
      <c r="J558" s="263" t="s">
        <v>383</v>
      </c>
      <c r="K558" s="187">
        <f t="shared" si="8"/>
        <v>8342</v>
      </c>
      <c r="L558" s="188">
        <v>5</v>
      </c>
    </row>
    <row r="559" spans="1:12" x14ac:dyDescent="0.25">
      <c r="A559" s="262">
        <v>244</v>
      </c>
      <c r="B559" s="268" t="s">
        <v>382</v>
      </c>
      <c r="C559" s="264"/>
      <c r="D559">
        <v>558</v>
      </c>
      <c r="E559" s="263" t="s">
        <v>1640</v>
      </c>
      <c r="F559" s="263" t="s">
        <v>1640</v>
      </c>
      <c r="G559" s="263" t="s">
        <v>1247</v>
      </c>
      <c r="H559" s="263" t="s">
        <v>1248</v>
      </c>
      <c r="I559" s="262">
        <v>9</v>
      </c>
      <c r="J559" s="263" t="s">
        <v>383</v>
      </c>
      <c r="K559" s="187">
        <f t="shared" si="8"/>
        <v>244</v>
      </c>
      <c r="L559" s="188">
        <v>6</v>
      </c>
    </row>
    <row r="560" spans="1:12" x14ac:dyDescent="0.25">
      <c r="A560" s="262">
        <v>43</v>
      </c>
      <c r="B560" s="268" t="s">
        <v>382</v>
      </c>
      <c r="C560" s="264"/>
      <c r="D560">
        <v>559</v>
      </c>
      <c r="E560" s="263" t="s">
        <v>1641</v>
      </c>
      <c r="F560" s="263" t="s">
        <v>1641</v>
      </c>
      <c r="G560" s="263" t="s">
        <v>625</v>
      </c>
      <c r="H560" s="263" t="s">
        <v>626</v>
      </c>
      <c r="I560" s="262">
        <v>18</v>
      </c>
      <c r="J560" s="263" t="s">
        <v>383</v>
      </c>
      <c r="K560" s="187">
        <f t="shared" si="8"/>
        <v>43</v>
      </c>
      <c r="L560" s="188">
        <v>7</v>
      </c>
    </row>
    <row r="561" spans="1:12" x14ac:dyDescent="0.25">
      <c r="A561" s="262">
        <v>2476</v>
      </c>
      <c r="B561" s="268" t="s">
        <v>382</v>
      </c>
      <c r="C561" s="264"/>
      <c r="D561">
        <v>560</v>
      </c>
      <c r="E561" s="263" t="s">
        <v>1642</v>
      </c>
      <c r="F561" s="263" t="s">
        <v>1642</v>
      </c>
      <c r="G561" s="263" t="s">
        <v>1643</v>
      </c>
      <c r="H561" s="263" t="s">
        <v>1644</v>
      </c>
      <c r="I561" s="262">
        <v>511</v>
      </c>
      <c r="J561" s="263" t="s">
        <v>383</v>
      </c>
      <c r="K561" s="187">
        <f t="shared" si="8"/>
        <v>2476</v>
      </c>
      <c r="L561" s="188">
        <v>8</v>
      </c>
    </row>
    <row r="562" spans="1:12" x14ac:dyDescent="0.25">
      <c r="A562" s="262">
        <v>3566</v>
      </c>
      <c r="B562" s="268" t="s">
        <v>382</v>
      </c>
      <c r="C562" s="264"/>
      <c r="D562">
        <v>561</v>
      </c>
      <c r="E562" s="263" t="s">
        <v>1645</v>
      </c>
      <c r="F562" s="263" t="s">
        <v>1645</v>
      </c>
      <c r="G562" s="263" t="s">
        <v>1646</v>
      </c>
      <c r="H562" s="263" t="s">
        <v>708</v>
      </c>
      <c r="I562" s="262">
        <v>833</v>
      </c>
      <c r="J562" s="263" t="s">
        <v>383</v>
      </c>
      <c r="K562" s="187">
        <f t="shared" si="8"/>
        <v>3566</v>
      </c>
      <c r="L562" s="188">
        <v>9</v>
      </c>
    </row>
    <row r="563" spans="1:12" x14ac:dyDescent="0.25">
      <c r="A563" s="262">
        <v>567</v>
      </c>
      <c r="B563" s="268" t="s">
        <v>382</v>
      </c>
      <c r="C563" s="264"/>
      <c r="D563">
        <v>562</v>
      </c>
      <c r="E563" s="263" t="s">
        <v>1647</v>
      </c>
      <c r="F563" s="263" t="s">
        <v>1647</v>
      </c>
      <c r="G563" s="263" t="s">
        <v>1423</v>
      </c>
      <c r="H563" s="263" t="s">
        <v>1424</v>
      </c>
      <c r="I563" s="262">
        <v>97</v>
      </c>
      <c r="J563" s="263" t="s">
        <v>383</v>
      </c>
      <c r="K563" s="187">
        <f t="shared" si="8"/>
        <v>567</v>
      </c>
      <c r="L563" s="188">
        <v>10</v>
      </c>
    </row>
    <row r="564" spans="1:12" x14ac:dyDescent="0.25">
      <c r="A564" s="262">
        <v>128</v>
      </c>
      <c r="B564" s="268" t="s">
        <v>382</v>
      </c>
      <c r="C564" s="264"/>
      <c r="D564">
        <v>563</v>
      </c>
      <c r="E564" s="263" t="s">
        <v>1648</v>
      </c>
      <c r="F564" s="263" t="s">
        <v>1648</v>
      </c>
      <c r="G564" s="263" t="s">
        <v>707</v>
      </c>
      <c r="H564" s="263" t="s">
        <v>708</v>
      </c>
      <c r="I564" s="262">
        <v>19</v>
      </c>
      <c r="J564" s="263" t="s">
        <v>383</v>
      </c>
      <c r="K564" s="187">
        <f t="shared" si="8"/>
        <v>128</v>
      </c>
      <c r="L564" s="188">
        <v>11</v>
      </c>
    </row>
    <row r="565" spans="1:12" x14ac:dyDescent="0.25">
      <c r="A565" s="262">
        <v>2473</v>
      </c>
      <c r="B565" s="268" t="s">
        <v>382</v>
      </c>
      <c r="C565" s="264"/>
      <c r="D565">
        <v>564</v>
      </c>
      <c r="E565" s="263" t="s">
        <v>1649</v>
      </c>
      <c r="F565" s="263" t="s">
        <v>1649</v>
      </c>
      <c r="G565" s="263" t="s">
        <v>1035</v>
      </c>
      <c r="H565" s="263" t="s">
        <v>1036</v>
      </c>
      <c r="I565" s="262">
        <v>508</v>
      </c>
      <c r="J565" s="263" t="s">
        <v>383</v>
      </c>
      <c r="K565" s="187">
        <f t="shared" si="8"/>
        <v>2473</v>
      </c>
      <c r="L565" s="188">
        <v>12</v>
      </c>
    </row>
    <row r="566" spans="1:12" x14ac:dyDescent="0.25">
      <c r="A566" s="262">
        <v>6244</v>
      </c>
      <c r="B566" s="268" t="s">
        <v>382</v>
      </c>
      <c r="C566" s="264"/>
      <c r="D566">
        <v>565</v>
      </c>
      <c r="E566" s="263" t="s">
        <v>1650</v>
      </c>
      <c r="F566" s="263" t="s">
        <v>1651</v>
      </c>
      <c r="G566" s="263" t="s">
        <v>959</v>
      </c>
      <c r="H566" s="263" t="s">
        <v>960</v>
      </c>
      <c r="I566" s="262">
        <v>2203</v>
      </c>
      <c r="J566" s="263" t="s">
        <v>383</v>
      </c>
      <c r="K566" s="187">
        <f t="shared" si="8"/>
        <v>6244</v>
      </c>
      <c r="L566" s="188">
        <v>13</v>
      </c>
    </row>
    <row r="567" spans="1:12" x14ac:dyDescent="0.25">
      <c r="A567" s="262">
        <v>3426</v>
      </c>
      <c r="B567" s="268" t="s">
        <v>382</v>
      </c>
      <c r="C567" s="264"/>
      <c r="D567">
        <v>566</v>
      </c>
      <c r="E567" s="263" t="s">
        <v>1652</v>
      </c>
      <c r="F567" s="263" t="s">
        <v>1652</v>
      </c>
      <c r="G567" s="263" t="s">
        <v>1653</v>
      </c>
      <c r="H567" s="263" t="s">
        <v>1654</v>
      </c>
      <c r="I567" s="262">
        <v>789</v>
      </c>
      <c r="J567" s="263" t="s">
        <v>383</v>
      </c>
      <c r="K567" s="187">
        <f t="shared" si="8"/>
        <v>3426</v>
      </c>
      <c r="L567" s="188">
        <v>14</v>
      </c>
    </row>
    <row r="568" spans="1:12" x14ac:dyDescent="0.25">
      <c r="A568" s="262">
        <v>6457</v>
      </c>
      <c r="B568" s="268" t="s">
        <v>382</v>
      </c>
      <c r="C568" s="264"/>
      <c r="D568">
        <v>567</v>
      </c>
      <c r="E568" s="263" t="s">
        <v>1655</v>
      </c>
      <c r="F568" s="263" t="s">
        <v>1656</v>
      </c>
      <c r="G568" s="263" t="s">
        <v>1657</v>
      </c>
      <c r="H568" s="263" t="s">
        <v>1658</v>
      </c>
      <c r="I568" s="262">
        <v>1093</v>
      </c>
      <c r="J568" s="263" t="s">
        <v>383</v>
      </c>
      <c r="K568" s="187">
        <f t="shared" si="8"/>
        <v>6457</v>
      </c>
      <c r="L568" s="188">
        <v>15</v>
      </c>
    </row>
    <row r="569" spans="1:12" x14ac:dyDescent="0.25">
      <c r="A569" s="262">
        <v>5099</v>
      </c>
      <c r="B569" s="268" t="s">
        <v>382</v>
      </c>
      <c r="C569" s="264"/>
      <c r="D569">
        <v>568</v>
      </c>
      <c r="E569" s="263" t="s">
        <v>1659</v>
      </c>
      <c r="F569" s="263" t="s">
        <v>1660</v>
      </c>
      <c r="G569" s="263" t="s">
        <v>1657</v>
      </c>
      <c r="H569" s="263" t="s">
        <v>1658</v>
      </c>
      <c r="I569" s="262">
        <v>1093</v>
      </c>
      <c r="J569" s="263" t="s">
        <v>383</v>
      </c>
      <c r="K569" s="187">
        <f t="shared" si="8"/>
        <v>5099</v>
      </c>
      <c r="L569" s="188">
        <v>16</v>
      </c>
    </row>
    <row r="570" spans="1:12" x14ac:dyDescent="0.25">
      <c r="A570" s="262">
        <v>6456</v>
      </c>
      <c r="B570" s="268" t="s">
        <v>382</v>
      </c>
      <c r="C570" s="264"/>
      <c r="D570">
        <v>569</v>
      </c>
      <c r="E570" s="263" t="s">
        <v>1661</v>
      </c>
      <c r="F570" s="263" t="s">
        <v>1662</v>
      </c>
      <c r="G570" s="263" t="s">
        <v>1657</v>
      </c>
      <c r="H570" s="263" t="s">
        <v>1658</v>
      </c>
      <c r="I570" s="262">
        <v>1093</v>
      </c>
      <c r="J570" s="263" t="s">
        <v>383</v>
      </c>
      <c r="K570" s="187">
        <f t="shared" si="8"/>
        <v>6456</v>
      </c>
      <c r="L570" s="188">
        <v>17</v>
      </c>
    </row>
    <row r="571" spans="1:12" x14ac:dyDescent="0.25">
      <c r="A571" s="262">
        <v>1174</v>
      </c>
      <c r="B571" s="268" t="s">
        <v>382</v>
      </c>
      <c r="C571" s="264"/>
      <c r="D571">
        <v>570</v>
      </c>
      <c r="E571" s="263" t="s">
        <v>1663</v>
      </c>
      <c r="F571" s="263" t="s">
        <v>1663</v>
      </c>
      <c r="G571" s="263" t="s">
        <v>720</v>
      </c>
      <c r="H571" s="263" t="s">
        <v>721</v>
      </c>
      <c r="I571" s="262">
        <v>271</v>
      </c>
      <c r="J571" s="263" t="s">
        <v>383</v>
      </c>
      <c r="K571" s="187">
        <f t="shared" si="8"/>
        <v>1174</v>
      </c>
      <c r="L571" s="188">
        <v>18</v>
      </c>
    </row>
    <row r="572" spans="1:12" x14ac:dyDescent="0.25">
      <c r="A572" s="262">
        <v>4283</v>
      </c>
      <c r="B572" s="268" t="s">
        <v>382</v>
      </c>
      <c r="C572" s="264"/>
      <c r="D572">
        <v>571</v>
      </c>
      <c r="E572" s="263" t="s">
        <v>1664</v>
      </c>
      <c r="F572" s="263" t="s">
        <v>1664</v>
      </c>
      <c r="G572" s="263" t="s">
        <v>1665</v>
      </c>
      <c r="H572" s="263" t="s">
        <v>1666</v>
      </c>
      <c r="I572" s="262">
        <v>986</v>
      </c>
      <c r="J572" s="263" t="s">
        <v>383</v>
      </c>
      <c r="K572" s="187">
        <f t="shared" si="8"/>
        <v>4283</v>
      </c>
      <c r="L572" s="188">
        <v>19</v>
      </c>
    </row>
    <row r="573" spans="1:12" x14ac:dyDescent="0.25">
      <c r="A573" s="262">
        <v>3827</v>
      </c>
      <c r="B573" s="268" t="s">
        <v>382</v>
      </c>
      <c r="C573" s="264"/>
      <c r="D573">
        <v>572</v>
      </c>
      <c r="E573" s="263" t="s">
        <v>1667</v>
      </c>
      <c r="F573" s="263" t="s">
        <v>1667</v>
      </c>
      <c r="G573" s="263" t="s">
        <v>1668</v>
      </c>
      <c r="H573" s="263" t="s">
        <v>1669</v>
      </c>
      <c r="I573" s="262">
        <v>880</v>
      </c>
      <c r="J573" s="263" t="s">
        <v>383</v>
      </c>
      <c r="K573" s="187">
        <f t="shared" si="8"/>
        <v>3827</v>
      </c>
      <c r="L573" s="188">
        <v>20</v>
      </c>
    </row>
    <row r="574" spans="1:12" x14ac:dyDescent="0.25">
      <c r="A574" s="262">
        <v>7115</v>
      </c>
      <c r="B574" s="268" t="s">
        <v>382</v>
      </c>
      <c r="C574" s="264"/>
      <c r="D574">
        <v>573</v>
      </c>
      <c r="E574" s="263" t="s">
        <v>1670</v>
      </c>
      <c r="F574" s="263" t="s">
        <v>1671</v>
      </c>
      <c r="G574" s="263" t="s">
        <v>1018</v>
      </c>
      <c r="H574" s="263" t="s">
        <v>1019</v>
      </c>
      <c r="I574" s="262">
        <v>192</v>
      </c>
      <c r="J574" s="263" t="s">
        <v>383</v>
      </c>
      <c r="K574" s="187">
        <f t="shared" si="8"/>
        <v>7115</v>
      </c>
      <c r="L574" s="188">
        <v>21</v>
      </c>
    </row>
    <row r="575" spans="1:12" x14ac:dyDescent="0.25">
      <c r="A575" s="262">
        <v>3820</v>
      </c>
      <c r="B575" s="268" t="s">
        <v>382</v>
      </c>
      <c r="C575" s="264"/>
      <c r="D575">
        <v>574</v>
      </c>
      <c r="E575" s="263" t="s">
        <v>1672</v>
      </c>
      <c r="F575" s="263" t="s">
        <v>1673</v>
      </c>
      <c r="G575" s="263" t="s">
        <v>934</v>
      </c>
      <c r="H575" s="263" t="s">
        <v>935</v>
      </c>
      <c r="I575" s="262">
        <v>894</v>
      </c>
      <c r="J575" s="263" t="s">
        <v>383</v>
      </c>
      <c r="K575" s="187">
        <f t="shared" si="8"/>
        <v>3820</v>
      </c>
      <c r="L575" s="188">
        <v>22</v>
      </c>
    </row>
    <row r="576" spans="1:12" x14ac:dyDescent="0.25">
      <c r="A576" s="262">
        <v>4331</v>
      </c>
      <c r="B576" s="268" t="s">
        <v>382</v>
      </c>
      <c r="C576" s="264"/>
      <c r="D576">
        <v>575</v>
      </c>
      <c r="E576" s="263" t="s">
        <v>1674</v>
      </c>
      <c r="F576" s="263" t="s">
        <v>1675</v>
      </c>
      <c r="G576" s="263" t="s">
        <v>724</v>
      </c>
      <c r="H576" s="263" t="s">
        <v>725</v>
      </c>
      <c r="I576" s="262">
        <v>1000</v>
      </c>
      <c r="J576" s="263" t="s">
        <v>383</v>
      </c>
      <c r="K576" s="187">
        <f t="shared" si="8"/>
        <v>4331</v>
      </c>
      <c r="L576" s="188">
        <v>23</v>
      </c>
    </row>
    <row r="577" spans="1:12" x14ac:dyDescent="0.25">
      <c r="A577" s="262">
        <v>6545</v>
      </c>
      <c r="B577" s="268" t="s">
        <v>382</v>
      </c>
      <c r="C577" s="264"/>
      <c r="D577">
        <v>576</v>
      </c>
      <c r="E577" s="263" t="s">
        <v>1676</v>
      </c>
      <c r="F577" s="263" t="s">
        <v>1677</v>
      </c>
      <c r="G577" s="263" t="s">
        <v>1678</v>
      </c>
      <c r="H577" s="263" t="s">
        <v>1679</v>
      </c>
      <c r="I577" s="262">
        <v>474</v>
      </c>
      <c r="J577" s="263" t="s">
        <v>383</v>
      </c>
      <c r="K577" s="187">
        <f t="shared" si="8"/>
        <v>6545</v>
      </c>
      <c r="L577" s="188">
        <v>24</v>
      </c>
    </row>
    <row r="578" spans="1:12" x14ac:dyDescent="0.25">
      <c r="A578" s="262">
        <v>4494</v>
      </c>
      <c r="B578" s="268" t="s">
        <v>382</v>
      </c>
      <c r="C578" s="264"/>
      <c r="D578">
        <v>577</v>
      </c>
      <c r="E578" s="263" t="s">
        <v>1680</v>
      </c>
      <c r="F578" s="263" t="s">
        <v>1680</v>
      </c>
      <c r="G578" s="263" t="s">
        <v>1678</v>
      </c>
      <c r="H578" s="263" t="s">
        <v>1679</v>
      </c>
      <c r="I578" s="262">
        <v>474</v>
      </c>
      <c r="J578" s="263" t="s">
        <v>383</v>
      </c>
      <c r="K578" s="187">
        <f t="shared" si="8"/>
        <v>4494</v>
      </c>
      <c r="L578" s="188">
        <v>1</v>
      </c>
    </row>
    <row r="579" spans="1:12" x14ac:dyDescent="0.25">
      <c r="A579" s="262">
        <v>3640</v>
      </c>
      <c r="B579" s="268" t="s">
        <v>382</v>
      </c>
      <c r="C579" s="264"/>
      <c r="D579">
        <v>578</v>
      </c>
      <c r="E579" s="263" t="s">
        <v>1681</v>
      </c>
      <c r="F579" s="263" t="s">
        <v>1681</v>
      </c>
      <c r="G579" s="263" t="s">
        <v>1682</v>
      </c>
      <c r="H579" s="263" t="s">
        <v>1683</v>
      </c>
      <c r="I579" s="262">
        <v>848</v>
      </c>
      <c r="J579" s="263" t="s">
        <v>383</v>
      </c>
      <c r="K579" s="187">
        <f t="shared" ref="K579:K642" si="9">A579</f>
        <v>3640</v>
      </c>
      <c r="L579" s="188">
        <v>2</v>
      </c>
    </row>
    <row r="580" spans="1:12" x14ac:dyDescent="0.25">
      <c r="A580" s="262">
        <v>5048</v>
      </c>
      <c r="B580" s="268" t="s">
        <v>382</v>
      </c>
      <c r="C580" s="264"/>
      <c r="D580">
        <v>579</v>
      </c>
      <c r="E580" s="263" t="s">
        <v>1684</v>
      </c>
      <c r="F580" s="263" t="s">
        <v>1684</v>
      </c>
      <c r="G580" s="263" t="s">
        <v>1423</v>
      </c>
      <c r="H580" s="263" t="s">
        <v>1424</v>
      </c>
      <c r="I580" s="262">
        <v>97</v>
      </c>
      <c r="J580" s="263" t="s">
        <v>383</v>
      </c>
      <c r="K580" s="187">
        <f t="shared" si="9"/>
        <v>5048</v>
      </c>
      <c r="L580" s="188">
        <v>3</v>
      </c>
    </row>
    <row r="581" spans="1:12" x14ac:dyDescent="0.25">
      <c r="A581" s="262">
        <v>4459</v>
      </c>
      <c r="B581" s="268" t="s">
        <v>382</v>
      </c>
      <c r="C581" s="264"/>
      <c r="D581">
        <v>580</v>
      </c>
      <c r="E581" s="263" t="s">
        <v>1685</v>
      </c>
      <c r="F581" s="263" t="s">
        <v>1686</v>
      </c>
      <c r="G581" s="263" t="s">
        <v>1687</v>
      </c>
      <c r="H581" s="263" t="s">
        <v>1688</v>
      </c>
      <c r="I581" s="262">
        <v>1035</v>
      </c>
      <c r="J581" s="263" t="s">
        <v>383</v>
      </c>
      <c r="K581" s="187">
        <f t="shared" si="9"/>
        <v>4459</v>
      </c>
      <c r="L581" s="188">
        <v>4</v>
      </c>
    </row>
    <row r="582" spans="1:12" x14ac:dyDescent="0.25">
      <c r="A582" s="262">
        <v>2739</v>
      </c>
      <c r="B582" s="268" t="s">
        <v>382</v>
      </c>
      <c r="C582" s="264"/>
      <c r="D582">
        <v>581</v>
      </c>
      <c r="E582" s="263" t="s">
        <v>1689</v>
      </c>
      <c r="F582" s="263" t="s">
        <v>1689</v>
      </c>
      <c r="G582" s="263" t="s">
        <v>1690</v>
      </c>
      <c r="H582" s="263" t="s">
        <v>1691</v>
      </c>
      <c r="I582" s="262">
        <v>570</v>
      </c>
      <c r="J582" s="263" t="s">
        <v>383</v>
      </c>
      <c r="K582" s="187">
        <f t="shared" si="9"/>
        <v>2739</v>
      </c>
      <c r="L582" s="188">
        <v>5</v>
      </c>
    </row>
    <row r="583" spans="1:12" x14ac:dyDescent="0.25">
      <c r="A583" s="262">
        <v>2565</v>
      </c>
      <c r="B583" s="268" t="s">
        <v>382</v>
      </c>
      <c r="C583" s="264"/>
      <c r="D583">
        <v>582</v>
      </c>
      <c r="E583" s="263" t="s">
        <v>1692</v>
      </c>
      <c r="F583" s="263" t="s">
        <v>1692</v>
      </c>
      <c r="G583" s="263" t="s">
        <v>1693</v>
      </c>
      <c r="H583" s="263" t="s">
        <v>1617</v>
      </c>
      <c r="I583" s="262">
        <v>530</v>
      </c>
      <c r="J583" s="263" t="s">
        <v>383</v>
      </c>
      <c r="K583" s="187">
        <f t="shared" si="9"/>
        <v>2565</v>
      </c>
      <c r="L583" s="188">
        <v>6</v>
      </c>
    </row>
    <row r="584" spans="1:12" x14ac:dyDescent="0.25">
      <c r="A584" s="262">
        <v>2566</v>
      </c>
      <c r="B584" s="268" t="s">
        <v>382</v>
      </c>
      <c r="C584" s="264"/>
      <c r="D584">
        <v>583</v>
      </c>
      <c r="E584" s="263" t="s">
        <v>1694</v>
      </c>
      <c r="F584" s="263" t="s">
        <v>1694</v>
      </c>
      <c r="G584" s="263" t="s">
        <v>1693</v>
      </c>
      <c r="H584" s="263" t="s">
        <v>1617</v>
      </c>
      <c r="I584" s="262">
        <v>530</v>
      </c>
      <c r="J584" s="263" t="s">
        <v>383</v>
      </c>
      <c r="K584" s="187">
        <f t="shared" si="9"/>
        <v>2566</v>
      </c>
      <c r="L584" s="188">
        <v>7</v>
      </c>
    </row>
    <row r="585" spans="1:12" x14ac:dyDescent="0.25">
      <c r="A585" s="262">
        <v>2997</v>
      </c>
      <c r="B585" s="268" t="s">
        <v>382</v>
      </c>
      <c r="C585" s="264"/>
      <c r="D585">
        <v>584</v>
      </c>
      <c r="E585" s="263" t="s">
        <v>1695</v>
      </c>
      <c r="F585" s="263" t="s">
        <v>1695</v>
      </c>
      <c r="G585" s="263" t="s">
        <v>1696</v>
      </c>
      <c r="H585" s="263" t="s">
        <v>1697</v>
      </c>
      <c r="I585" s="262">
        <v>626</v>
      </c>
      <c r="J585" s="263" t="s">
        <v>383</v>
      </c>
      <c r="K585" s="187">
        <f t="shared" si="9"/>
        <v>2997</v>
      </c>
      <c r="L585" s="188">
        <v>8</v>
      </c>
    </row>
    <row r="586" spans="1:12" x14ac:dyDescent="0.25">
      <c r="A586" s="262">
        <v>2791</v>
      </c>
      <c r="B586" s="268" t="s">
        <v>382</v>
      </c>
      <c r="C586" s="264"/>
      <c r="D586">
        <v>585</v>
      </c>
      <c r="E586" s="263" t="s">
        <v>1698</v>
      </c>
      <c r="F586" s="263" t="s">
        <v>1698</v>
      </c>
      <c r="G586" s="263" t="s">
        <v>1699</v>
      </c>
      <c r="H586" s="263" t="s">
        <v>1700</v>
      </c>
      <c r="I586" s="262">
        <v>588</v>
      </c>
      <c r="J586" s="263" t="s">
        <v>383</v>
      </c>
      <c r="K586" s="187">
        <f t="shared" si="9"/>
        <v>2791</v>
      </c>
      <c r="L586" s="188">
        <v>9</v>
      </c>
    </row>
    <row r="587" spans="1:12" x14ac:dyDescent="0.25">
      <c r="A587" s="262">
        <v>1041</v>
      </c>
      <c r="B587" s="268" t="s">
        <v>382</v>
      </c>
      <c r="C587" s="264"/>
      <c r="D587">
        <v>586</v>
      </c>
      <c r="E587" s="263" t="s">
        <v>1701</v>
      </c>
      <c r="F587" s="263" t="s">
        <v>1701</v>
      </c>
      <c r="G587" s="263" t="s">
        <v>727</v>
      </c>
      <c r="H587" s="263" t="s">
        <v>728</v>
      </c>
      <c r="I587" s="262">
        <v>2351</v>
      </c>
      <c r="J587" s="263" t="s">
        <v>383</v>
      </c>
      <c r="K587" s="187">
        <f t="shared" si="9"/>
        <v>1041</v>
      </c>
      <c r="L587" s="188">
        <v>10</v>
      </c>
    </row>
    <row r="588" spans="1:12" x14ac:dyDescent="0.25">
      <c r="A588" s="262">
        <v>3356</v>
      </c>
      <c r="B588" s="268" t="s">
        <v>382</v>
      </c>
      <c r="C588" s="264"/>
      <c r="D588">
        <v>587</v>
      </c>
      <c r="E588" s="263" t="s">
        <v>1702</v>
      </c>
      <c r="F588" s="263" t="s">
        <v>1702</v>
      </c>
      <c r="G588" s="263" t="s">
        <v>1653</v>
      </c>
      <c r="H588" s="263" t="s">
        <v>1654</v>
      </c>
      <c r="I588" s="262">
        <v>789</v>
      </c>
      <c r="J588" s="263" t="s">
        <v>383</v>
      </c>
      <c r="K588" s="187">
        <f t="shared" si="9"/>
        <v>3356</v>
      </c>
      <c r="L588" s="188">
        <v>11</v>
      </c>
    </row>
    <row r="589" spans="1:12" x14ac:dyDescent="0.25">
      <c r="A589" s="262">
        <v>4360</v>
      </c>
      <c r="B589" s="268" t="s">
        <v>382</v>
      </c>
      <c r="C589" s="264"/>
      <c r="D589">
        <v>588</v>
      </c>
      <c r="E589" s="263" t="s">
        <v>1703</v>
      </c>
      <c r="F589" s="263" t="s">
        <v>1703</v>
      </c>
      <c r="G589" s="263" t="s">
        <v>1566</v>
      </c>
      <c r="H589" s="263" t="s">
        <v>805</v>
      </c>
      <c r="I589" s="262">
        <v>112</v>
      </c>
      <c r="J589" s="263" t="s">
        <v>383</v>
      </c>
      <c r="K589" s="187">
        <f t="shared" si="9"/>
        <v>4360</v>
      </c>
      <c r="L589" s="188">
        <v>12</v>
      </c>
    </row>
    <row r="590" spans="1:12" x14ac:dyDescent="0.25">
      <c r="A590" s="262">
        <v>1009</v>
      </c>
      <c r="B590" s="268" t="s">
        <v>382</v>
      </c>
      <c r="C590" s="264"/>
      <c r="D590">
        <v>589</v>
      </c>
      <c r="E590" s="263" t="s">
        <v>1704</v>
      </c>
      <c r="F590" s="263" t="s">
        <v>1704</v>
      </c>
      <c r="G590" s="263" t="s">
        <v>1705</v>
      </c>
      <c r="H590" s="263" t="s">
        <v>406</v>
      </c>
      <c r="I590" s="262">
        <v>219</v>
      </c>
      <c r="J590" s="263" t="s">
        <v>383</v>
      </c>
      <c r="K590" s="187">
        <f t="shared" si="9"/>
        <v>1009</v>
      </c>
      <c r="L590" s="188">
        <v>13</v>
      </c>
    </row>
    <row r="591" spans="1:12" x14ac:dyDescent="0.25">
      <c r="A591" s="262">
        <v>5440</v>
      </c>
      <c r="B591" s="268" t="s">
        <v>382</v>
      </c>
      <c r="C591" s="264"/>
      <c r="D591">
        <v>590</v>
      </c>
      <c r="E591" s="263" t="s">
        <v>1706</v>
      </c>
      <c r="F591" s="263" t="s">
        <v>1707</v>
      </c>
      <c r="G591" s="263" t="s">
        <v>1708</v>
      </c>
      <c r="H591" s="263" t="s">
        <v>1709</v>
      </c>
      <c r="I591" s="262">
        <v>1158</v>
      </c>
      <c r="J591" s="263" t="s">
        <v>383</v>
      </c>
      <c r="K591" s="187">
        <f t="shared" si="9"/>
        <v>5440</v>
      </c>
      <c r="L591" s="188">
        <v>14</v>
      </c>
    </row>
    <row r="592" spans="1:12" x14ac:dyDescent="0.25">
      <c r="A592" s="262">
        <v>914</v>
      </c>
      <c r="B592" s="268" t="s">
        <v>382</v>
      </c>
      <c r="C592" s="264"/>
      <c r="D592">
        <v>591</v>
      </c>
      <c r="E592" s="263" t="s">
        <v>1710</v>
      </c>
      <c r="F592" s="263" t="s">
        <v>1710</v>
      </c>
      <c r="G592" s="263" t="s">
        <v>1372</v>
      </c>
      <c r="H592" s="263" t="s">
        <v>1373</v>
      </c>
      <c r="I592" s="262">
        <v>197</v>
      </c>
      <c r="J592" s="263" t="s">
        <v>383</v>
      </c>
      <c r="K592" s="187">
        <f t="shared" si="9"/>
        <v>914</v>
      </c>
      <c r="L592" s="188">
        <v>15</v>
      </c>
    </row>
    <row r="593" spans="1:12" x14ac:dyDescent="0.25">
      <c r="A593" s="262">
        <v>3363</v>
      </c>
      <c r="B593" s="268" t="s">
        <v>382</v>
      </c>
      <c r="C593" s="264"/>
      <c r="D593">
        <v>592</v>
      </c>
      <c r="E593" s="263" t="s">
        <v>1711</v>
      </c>
      <c r="F593" s="263" t="s">
        <v>1711</v>
      </c>
      <c r="G593" s="263" t="s">
        <v>1712</v>
      </c>
      <c r="H593" s="263" t="s">
        <v>1713</v>
      </c>
      <c r="I593" s="262">
        <v>796</v>
      </c>
      <c r="J593" s="263" t="s">
        <v>383</v>
      </c>
      <c r="K593" s="187">
        <f t="shared" si="9"/>
        <v>3363</v>
      </c>
      <c r="L593" s="188">
        <v>16</v>
      </c>
    </row>
    <row r="594" spans="1:12" x14ac:dyDescent="0.25">
      <c r="A594" s="262">
        <v>2998</v>
      </c>
      <c r="B594" s="268" t="s">
        <v>382</v>
      </c>
      <c r="C594" s="264"/>
      <c r="D594">
        <v>593</v>
      </c>
      <c r="E594" s="263" t="s">
        <v>1714</v>
      </c>
      <c r="F594" s="263" t="s">
        <v>1714</v>
      </c>
      <c r="G594" s="263" t="s">
        <v>1696</v>
      </c>
      <c r="H594" s="263" t="s">
        <v>1697</v>
      </c>
      <c r="I594" s="262">
        <v>626</v>
      </c>
      <c r="J594" s="263" t="s">
        <v>383</v>
      </c>
      <c r="K594" s="187">
        <f t="shared" si="9"/>
        <v>2998</v>
      </c>
      <c r="L594" s="188">
        <v>17</v>
      </c>
    </row>
    <row r="595" spans="1:12" x14ac:dyDescent="0.25">
      <c r="A595" s="262">
        <v>141</v>
      </c>
      <c r="B595" s="268" t="s">
        <v>382</v>
      </c>
      <c r="C595" s="264"/>
      <c r="D595">
        <v>594</v>
      </c>
      <c r="E595" s="263" t="s">
        <v>1715</v>
      </c>
      <c r="F595" s="263" t="s">
        <v>1715</v>
      </c>
      <c r="G595" s="263" t="s">
        <v>558</v>
      </c>
      <c r="H595" s="263" t="s">
        <v>559</v>
      </c>
      <c r="I595" s="262">
        <v>38</v>
      </c>
      <c r="J595" s="263" t="s">
        <v>383</v>
      </c>
      <c r="K595" s="187">
        <f t="shared" si="9"/>
        <v>141</v>
      </c>
      <c r="L595" s="188">
        <v>18</v>
      </c>
    </row>
    <row r="596" spans="1:12" x14ac:dyDescent="0.25">
      <c r="A596" s="262">
        <v>2507</v>
      </c>
      <c r="B596" s="268" t="s">
        <v>382</v>
      </c>
      <c r="C596" s="264"/>
      <c r="D596">
        <v>595</v>
      </c>
      <c r="E596" s="263" t="s">
        <v>1716</v>
      </c>
      <c r="F596" s="263" t="s">
        <v>1716</v>
      </c>
      <c r="G596" s="263" t="s">
        <v>1717</v>
      </c>
      <c r="H596" s="263" t="s">
        <v>1718</v>
      </c>
      <c r="I596" s="262">
        <v>521</v>
      </c>
      <c r="J596" s="263" t="s">
        <v>383</v>
      </c>
      <c r="K596" s="187">
        <f t="shared" si="9"/>
        <v>2507</v>
      </c>
      <c r="L596" s="188">
        <v>19</v>
      </c>
    </row>
    <row r="597" spans="1:12" x14ac:dyDescent="0.25">
      <c r="A597" s="262">
        <v>1023</v>
      </c>
      <c r="B597" s="268" t="s">
        <v>382</v>
      </c>
      <c r="C597" s="264"/>
      <c r="D597">
        <v>596</v>
      </c>
      <c r="E597" s="263" t="s">
        <v>1719</v>
      </c>
      <c r="F597" s="263" t="s">
        <v>1719</v>
      </c>
      <c r="G597" s="263" t="s">
        <v>810</v>
      </c>
      <c r="H597" s="263" t="s">
        <v>409</v>
      </c>
      <c r="I597" s="262">
        <v>222</v>
      </c>
      <c r="J597" s="263" t="s">
        <v>383</v>
      </c>
      <c r="K597" s="187">
        <f t="shared" si="9"/>
        <v>1023</v>
      </c>
      <c r="L597" s="188">
        <v>20</v>
      </c>
    </row>
    <row r="598" spans="1:12" x14ac:dyDescent="0.25">
      <c r="A598" s="262">
        <v>4112</v>
      </c>
      <c r="B598" s="268" t="s">
        <v>382</v>
      </c>
      <c r="C598" s="264"/>
      <c r="D598">
        <v>597</v>
      </c>
      <c r="E598" s="263" t="s">
        <v>1720</v>
      </c>
      <c r="F598" s="263" t="s">
        <v>1720</v>
      </c>
      <c r="G598" s="263" t="s">
        <v>937</v>
      </c>
      <c r="H598" s="263" t="s">
        <v>9</v>
      </c>
      <c r="I598" s="262">
        <v>34</v>
      </c>
      <c r="J598" s="263" t="s">
        <v>383</v>
      </c>
      <c r="K598" s="187">
        <f t="shared" si="9"/>
        <v>4112</v>
      </c>
      <c r="L598" s="188">
        <v>21</v>
      </c>
    </row>
    <row r="599" spans="1:12" x14ac:dyDescent="0.25">
      <c r="A599" s="262">
        <v>6921</v>
      </c>
      <c r="B599" s="268" t="s">
        <v>382</v>
      </c>
      <c r="C599" s="264"/>
      <c r="D599">
        <v>598</v>
      </c>
      <c r="E599" s="263" t="s">
        <v>1721</v>
      </c>
      <c r="F599" s="263" t="s">
        <v>1721</v>
      </c>
      <c r="G599" s="263" t="s">
        <v>1722</v>
      </c>
      <c r="H599" s="263" t="s">
        <v>1723</v>
      </c>
      <c r="I599" s="262">
        <v>2291</v>
      </c>
      <c r="J599" s="263" t="s">
        <v>383</v>
      </c>
      <c r="K599" s="187">
        <f t="shared" si="9"/>
        <v>6921</v>
      </c>
      <c r="L599" s="188">
        <v>22</v>
      </c>
    </row>
    <row r="600" spans="1:12" x14ac:dyDescent="0.25">
      <c r="A600" s="262">
        <v>3118</v>
      </c>
      <c r="B600" s="268" t="s">
        <v>382</v>
      </c>
      <c r="C600" s="264"/>
      <c r="D600">
        <v>599</v>
      </c>
      <c r="E600" s="263" t="s">
        <v>1724</v>
      </c>
      <c r="F600" s="263" t="s">
        <v>1724</v>
      </c>
      <c r="G600" s="263" t="s">
        <v>966</v>
      </c>
      <c r="H600" s="263" t="s">
        <v>967</v>
      </c>
      <c r="I600" s="262">
        <v>683</v>
      </c>
      <c r="J600" s="263" t="s">
        <v>383</v>
      </c>
      <c r="K600" s="187">
        <f t="shared" si="9"/>
        <v>3118</v>
      </c>
      <c r="L600" s="188">
        <v>23</v>
      </c>
    </row>
    <row r="601" spans="1:12" x14ac:dyDescent="0.25">
      <c r="A601" s="262">
        <v>355</v>
      </c>
      <c r="B601" s="268" t="s">
        <v>382</v>
      </c>
      <c r="C601" s="264"/>
      <c r="D601">
        <v>600</v>
      </c>
      <c r="E601" s="263" t="s">
        <v>1725</v>
      </c>
      <c r="F601" s="263" t="s">
        <v>1725</v>
      </c>
      <c r="G601" s="263" t="s">
        <v>1726</v>
      </c>
      <c r="H601" s="263" t="s">
        <v>1727</v>
      </c>
      <c r="I601" s="262">
        <v>28</v>
      </c>
      <c r="J601" s="263" t="s">
        <v>383</v>
      </c>
      <c r="K601" s="187">
        <f t="shared" si="9"/>
        <v>355</v>
      </c>
      <c r="L601" s="188">
        <v>24</v>
      </c>
    </row>
    <row r="602" spans="1:12" x14ac:dyDescent="0.25">
      <c r="A602" s="262">
        <v>233</v>
      </c>
      <c r="B602" s="268" t="s">
        <v>382</v>
      </c>
      <c r="C602" s="264"/>
      <c r="D602">
        <v>601</v>
      </c>
      <c r="E602" s="263" t="s">
        <v>26</v>
      </c>
      <c r="F602" s="263" t="s">
        <v>26</v>
      </c>
      <c r="G602" s="263" t="s">
        <v>1728</v>
      </c>
      <c r="H602" s="263" t="s">
        <v>1729</v>
      </c>
      <c r="I602" s="262">
        <v>365</v>
      </c>
      <c r="J602" s="263" t="s">
        <v>383</v>
      </c>
      <c r="K602" s="187">
        <f t="shared" si="9"/>
        <v>233</v>
      </c>
      <c r="L602" s="188">
        <v>1</v>
      </c>
    </row>
    <row r="603" spans="1:12" x14ac:dyDescent="0.25">
      <c r="A603" s="262">
        <v>3113</v>
      </c>
      <c r="B603" s="268" t="s">
        <v>382</v>
      </c>
      <c r="C603" s="264"/>
      <c r="D603">
        <v>602</v>
      </c>
      <c r="E603" s="263" t="s">
        <v>1730</v>
      </c>
      <c r="F603" s="263" t="s">
        <v>1731</v>
      </c>
      <c r="G603" s="263" t="s">
        <v>984</v>
      </c>
      <c r="H603" s="263" t="s">
        <v>985</v>
      </c>
      <c r="I603" s="262">
        <v>682</v>
      </c>
      <c r="J603" s="263" t="s">
        <v>383</v>
      </c>
      <c r="K603" s="187">
        <f t="shared" si="9"/>
        <v>3113</v>
      </c>
      <c r="L603" s="188">
        <v>2</v>
      </c>
    </row>
    <row r="604" spans="1:12" x14ac:dyDescent="0.25">
      <c r="A604" s="262">
        <v>1418</v>
      </c>
      <c r="B604" s="268" t="s">
        <v>382</v>
      </c>
      <c r="C604" s="264"/>
      <c r="D604">
        <v>603</v>
      </c>
      <c r="E604" s="263" t="s">
        <v>1732</v>
      </c>
      <c r="F604" s="263" t="s">
        <v>1732</v>
      </c>
      <c r="G604" s="263" t="s">
        <v>1554</v>
      </c>
      <c r="H604" s="263" t="s">
        <v>565</v>
      </c>
      <c r="I604" s="262">
        <v>288</v>
      </c>
      <c r="J604" s="263" t="s">
        <v>383</v>
      </c>
      <c r="K604" s="187">
        <f t="shared" si="9"/>
        <v>1418</v>
      </c>
      <c r="L604" s="188">
        <v>3</v>
      </c>
    </row>
    <row r="605" spans="1:12" x14ac:dyDescent="0.25">
      <c r="A605" s="262">
        <v>1483</v>
      </c>
      <c r="B605" s="268" t="s">
        <v>382</v>
      </c>
      <c r="C605" s="264"/>
      <c r="D605">
        <v>604</v>
      </c>
      <c r="E605" s="263" t="s">
        <v>1733</v>
      </c>
      <c r="F605" s="263" t="s">
        <v>1733</v>
      </c>
      <c r="G605" s="263" t="s">
        <v>1734</v>
      </c>
      <c r="H605" s="263" t="s">
        <v>1735</v>
      </c>
      <c r="I605" s="262">
        <v>303</v>
      </c>
      <c r="J605" s="263" t="s">
        <v>383</v>
      </c>
      <c r="K605" s="187">
        <f t="shared" si="9"/>
        <v>1483</v>
      </c>
      <c r="L605" s="188">
        <v>4</v>
      </c>
    </row>
    <row r="606" spans="1:12" x14ac:dyDescent="0.25">
      <c r="A606" s="262">
        <v>1026</v>
      </c>
      <c r="B606" s="268" t="s">
        <v>382</v>
      </c>
      <c r="C606" s="264"/>
      <c r="D606">
        <v>605</v>
      </c>
      <c r="E606" s="263" t="s">
        <v>1736</v>
      </c>
      <c r="F606" s="263" t="s">
        <v>1736</v>
      </c>
      <c r="G606" s="263" t="s">
        <v>810</v>
      </c>
      <c r="H606" s="263" t="s">
        <v>409</v>
      </c>
      <c r="I606" s="262">
        <v>222</v>
      </c>
      <c r="J606" s="263" t="s">
        <v>383</v>
      </c>
      <c r="K606" s="187">
        <f t="shared" si="9"/>
        <v>1026</v>
      </c>
      <c r="L606" s="188">
        <v>5</v>
      </c>
    </row>
    <row r="607" spans="1:12" x14ac:dyDescent="0.25">
      <c r="A607" s="262">
        <v>3588</v>
      </c>
      <c r="B607" s="268" t="s">
        <v>382</v>
      </c>
      <c r="C607" s="264"/>
      <c r="D607">
        <v>606</v>
      </c>
      <c r="E607" s="263" t="s">
        <v>1737</v>
      </c>
      <c r="F607" s="263" t="s">
        <v>1737</v>
      </c>
      <c r="G607" s="263" t="s">
        <v>1277</v>
      </c>
      <c r="H607" s="263" t="s">
        <v>1278</v>
      </c>
      <c r="I607" s="262">
        <v>221</v>
      </c>
      <c r="J607" s="263" t="s">
        <v>383</v>
      </c>
      <c r="K607" s="187">
        <f t="shared" si="9"/>
        <v>3588</v>
      </c>
      <c r="L607" s="188">
        <v>6</v>
      </c>
    </row>
    <row r="608" spans="1:12" x14ac:dyDescent="0.25">
      <c r="A608" s="262">
        <v>356</v>
      </c>
      <c r="B608" s="268" t="s">
        <v>382</v>
      </c>
      <c r="C608" s="264"/>
      <c r="D608">
        <v>607</v>
      </c>
      <c r="E608" s="263" t="s">
        <v>1738</v>
      </c>
      <c r="F608" s="263" t="s">
        <v>1738</v>
      </c>
      <c r="G608" s="263" t="s">
        <v>1726</v>
      </c>
      <c r="H608" s="263" t="s">
        <v>1727</v>
      </c>
      <c r="I608" s="262">
        <v>28</v>
      </c>
      <c r="J608" s="263" t="s">
        <v>383</v>
      </c>
      <c r="K608" s="187">
        <f t="shared" si="9"/>
        <v>356</v>
      </c>
      <c r="L608" s="188">
        <v>7</v>
      </c>
    </row>
    <row r="609" spans="1:12" x14ac:dyDescent="0.25">
      <c r="A609" s="262">
        <v>76</v>
      </c>
      <c r="B609" s="268" t="s">
        <v>382</v>
      </c>
      <c r="C609" s="264"/>
      <c r="D609">
        <v>608</v>
      </c>
      <c r="E609" s="263" t="s">
        <v>1739</v>
      </c>
      <c r="F609" s="263" t="s">
        <v>1739</v>
      </c>
      <c r="G609" s="263" t="s">
        <v>558</v>
      </c>
      <c r="H609" s="263" t="s">
        <v>559</v>
      </c>
      <c r="I609" s="262">
        <v>38</v>
      </c>
      <c r="J609" s="263" t="s">
        <v>383</v>
      </c>
      <c r="K609" s="187">
        <f t="shared" si="9"/>
        <v>76</v>
      </c>
      <c r="L609" s="188">
        <v>8</v>
      </c>
    </row>
    <row r="610" spans="1:12" x14ac:dyDescent="0.25">
      <c r="A610" s="262">
        <v>5772</v>
      </c>
      <c r="B610" s="268" t="s">
        <v>382</v>
      </c>
      <c r="C610" s="264"/>
      <c r="D610">
        <v>609</v>
      </c>
      <c r="E610" s="263" t="s">
        <v>1740</v>
      </c>
      <c r="F610" s="263" t="s">
        <v>1741</v>
      </c>
      <c r="G610" s="263" t="s">
        <v>1137</v>
      </c>
      <c r="H610" s="263" t="s">
        <v>1138</v>
      </c>
      <c r="I610" s="262">
        <v>323</v>
      </c>
      <c r="J610" s="263" t="s">
        <v>383</v>
      </c>
      <c r="K610" s="187">
        <f t="shared" si="9"/>
        <v>5772</v>
      </c>
      <c r="L610" s="188">
        <v>9</v>
      </c>
    </row>
    <row r="611" spans="1:12" x14ac:dyDescent="0.25">
      <c r="A611" s="262">
        <v>2011</v>
      </c>
      <c r="B611" s="268" t="s">
        <v>382</v>
      </c>
      <c r="C611" s="264"/>
      <c r="D611">
        <v>610</v>
      </c>
      <c r="E611" s="263" t="s">
        <v>1742</v>
      </c>
      <c r="F611" s="263" t="s">
        <v>1742</v>
      </c>
      <c r="G611" s="263" t="s">
        <v>1743</v>
      </c>
      <c r="H611" s="263" t="s">
        <v>1744</v>
      </c>
      <c r="I611" s="262">
        <v>407</v>
      </c>
      <c r="J611" s="263" t="s">
        <v>383</v>
      </c>
      <c r="K611" s="187">
        <f t="shared" si="9"/>
        <v>2011</v>
      </c>
      <c r="L611" s="188">
        <v>10</v>
      </c>
    </row>
    <row r="612" spans="1:12" x14ac:dyDescent="0.25">
      <c r="A612" s="262">
        <v>5990</v>
      </c>
      <c r="B612" s="268" t="s">
        <v>382</v>
      </c>
      <c r="C612" s="264"/>
      <c r="D612">
        <v>611</v>
      </c>
      <c r="E612" s="263" t="s">
        <v>1745</v>
      </c>
      <c r="F612" s="263" t="s">
        <v>1745</v>
      </c>
      <c r="G612" s="263" t="s">
        <v>1045</v>
      </c>
      <c r="H612" s="263" t="s">
        <v>1046</v>
      </c>
      <c r="I612" s="262">
        <v>780</v>
      </c>
      <c r="J612" s="263" t="s">
        <v>383</v>
      </c>
      <c r="K612" s="187">
        <f t="shared" si="9"/>
        <v>5990</v>
      </c>
      <c r="L612" s="188">
        <v>11</v>
      </c>
    </row>
    <row r="613" spans="1:12" x14ac:dyDescent="0.25">
      <c r="A613" s="262">
        <v>5991</v>
      </c>
      <c r="B613" s="268" t="s">
        <v>382</v>
      </c>
      <c r="C613" s="264"/>
      <c r="D613">
        <v>612</v>
      </c>
      <c r="E613" s="263" t="s">
        <v>1746</v>
      </c>
      <c r="F613" s="263" t="s">
        <v>1746</v>
      </c>
      <c r="G613" s="263" t="s">
        <v>1045</v>
      </c>
      <c r="H613" s="263" t="s">
        <v>1046</v>
      </c>
      <c r="I613" s="262">
        <v>780</v>
      </c>
      <c r="J613" s="263" t="s">
        <v>383</v>
      </c>
      <c r="K613" s="187">
        <f t="shared" si="9"/>
        <v>5991</v>
      </c>
      <c r="L613" s="188">
        <v>12</v>
      </c>
    </row>
    <row r="614" spans="1:12" x14ac:dyDescent="0.25">
      <c r="A614" s="262">
        <v>8362</v>
      </c>
      <c r="B614" s="268" t="s">
        <v>382</v>
      </c>
      <c r="C614" s="264"/>
      <c r="D614">
        <v>613</v>
      </c>
      <c r="E614" s="263" t="s">
        <v>1747</v>
      </c>
      <c r="F614" s="263" t="s">
        <v>1747</v>
      </c>
      <c r="G614" s="263" t="s">
        <v>1045</v>
      </c>
      <c r="H614" s="263" t="s">
        <v>1046</v>
      </c>
      <c r="I614" s="262">
        <v>780</v>
      </c>
      <c r="J614" s="263" t="s">
        <v>383</v>
      </c>
      <c r="K614" s="187">
        <f t="shared" si="9"/>
        <v>8362</v>
      </c>
      <c r="L614" s="188">
        <v>13</v>
      </c>
    </row>
    <row r="615" spans="1:12" x14ac:dyDescent="0.25">
      <c r="A615" s="262">
        <v>5511</v>
      </c>
      <c r="B615" s="268" t="s">
        <v>382</v>
      </c>
      <c r="C615" s="264"/>
      <c r="D615">
        <v>614</v>
      </c>
      <c r="E615" s="263" t="s">
        <v>1748</v>
      </c>
      <c r="F615" s="263" t="s">
        <v>1748</v>
      </c>
      <c r="G615" s="263" t="s">
        <v>564</v>
      </c>
      <c r="H615" s="263" t="s">
        <v>565</v>
      </c>
      <c r="I615" s="262">
        <v>282</v>
      </c>
      <c r="J615" s="263" t="s">
        <v>383</v>
      </c>
      <c r="K615" s="187">
        <f t="shared" si="9"/>
        <v>5511</v>
      </c>
      <c r="L615" s="188">
        <v>14</v>
      </c>
    </row>
    <row r="616" spans="1:12" x14ac:dyDescent="0.25">
      <c r="A616" s="262">
        <v>1427</v>
      </c>
      <c r="B616" s="268" t="s">
        <v>382</v>
      </c>
      <c r="C616" s="264"/>
      <c r="D616">
        <v>615</v>
      </c>
      <c r="E616" s="263" t="s">
        <v>1749</v>
      </c>
      <c r="F616" s="263" t="s">
        <v>1749</v>
      </c>
      <c r="G616" s="263" t="s">
        <v>1750</v>
      </c>
      <c r="H616" s="263" t="s">
        <v>1751</v>
      </c>
      <c r="I616" s="262">
        <v>293</v>
      </c>
      <c r="J616" s="263" t="s">
        <v>383</v>
      </c>
      <c r="K616" s="187">
        <f t="shared" si="9"/>
        <v>1427</v>
      </c>
      <c r="L616" s="188">
        <v>15</v>
      </c>
    </row>
    <row r="617" spans="1:12" x14ac:dyDescent="0.25">
      <c r="A617" s="262">
        <v>4670</v>
      </c>
      <c r="B617" s="268" t="s">
        <v>382</v>
      </c>
      <c r="C617" s="264"/>
      <c r="D617">
        <v>616</v>
      </c>
      <c r="E617" s="263" t="s">
        <v>1752</v>
      </c>
      <c r="F617" s="263" t="s">
        <v>1752</v>
      </c>
      <c r="G617" s="263" t="s">
        <v>937</v>
      </c>
      <c r="H617" s="263" t="s">
        <v>9</v>
      </c>
      <c r="I617" s="262">
        <v>34</v>
      </c>
      <c r="J617" s="263" t="s">
        <v>383</v>
      </c>
      <c r="K617" s="187">
        <f t="shared" si="9"/>
        <v>4670</v>
      </c>
      <c r="L617" s="188">
        <v>16</v>
      </c>
    </row>
    <row r="618" spans="1:12" x14ac:dyDescent="0.25">
      <c r="A618" s="262">
        <v>4671</v>
      </c>
      <c r="B618" s="268" t="s">
        <v>382</v>
      </c>
      <c r="C618" s="264"/>
      <c r="D618">
        <v>617</v>
      </c>
      <c r="E618" s="263" t="s">
        <v>1753</v>
      </c>
      <c r="F618" s="263" t="s">
        <v>1753</v>
      </c>
      <c r="G618" s="263" t="s">
        <v>937</v>
      </c>
      <c r="H618" s="263" t="s">
        <v>9</v>
      </c>
      <c r="I618" s="262">
        <v>34</v>
      </c>
      <c r="J618" s="263" t="s">
        <v>383</v>
      </c>
      <c r="K618" s="187">
        <f t="shared" si="9"/>
        <v>4671</v>
      </c>
      <c r="L618" s="188">
        <v>17</v>
      </c>
    </row>
    <row r="619" spans="1:12" x14ac:dyDescent="0.25">
      <c r="A619" s="262">
        <v>1860</v>
      </c>
      <c r="B619" s="268" t="s">
        <v>382</v>
      </c>
      <c r="C619" s="264"/>
      <c r="D619">
        <v>618</v>
      </c>
      <c r="E619" s="263" t="s">
        <v>1754</v>
      </c>
      <c r="F619" s="263" t="s">
        <v>1754</v>
      </c>
      <c r="G619" s="263" t="s">
        <v>1755</v>
      </c>
      <c r="H619" s="263" t="s">
        <v>1756</v>
      </c>
      <c r="I619" s="262">
        <v>360</v>
      </c>
      <c r="J619" s="263" t="s">
        <v>383</v>
      </c>
      <c r="K619" s="187">
        <f t="shared" si="9"/>
        <v>1860</v>
      </c>
      <c r="L619" s="188">
        <v>18</v>
      </c>
    </row>
    <row r="620" spans="1:12" x14ac:dyDescent="0.25">
      <c r="A620" s="262">
        <v>84</v>
      </c>
      <c r="B620" s="268" t="s">
        <v>382</v>
      </c>
      <c r="C620" s="264"/>
      <c r="D620">
        <v>619</v>
      </c>
      <c r="E620" s="263" t="s">
        <v>1757</v>
      </c>
      <c r="F620" s="263" t="s">
        <v>1757</v>
      </c>
      <c r="G620" s="263" t="s">
        <v>1285</v>
      </c>
      <c r="H620" s="263" t="s">
        <v>1286</v>
      </c>
      <c r="I620" s="262">
        <v>52</v>
      </c>
      <c r="J620" s="263" t="s">
        <v>383</v>
      </c>
      <c r="K620" s="187">
        <f t="shared" si="9"/>
        <v>84</v>
      </c>
      <c r="L620" s="188">
        <v>19</v>
      </c>
    </row>
    <row r="621" spans="1:12" x14ac:dyDescent="0.25">
      <c r="A621" s="262">
        <v>6134</v>
      </c>
      <c r="B621" s="268" t="s">
        <v>382</v>
      </c>
      <c r="C621" s="264"/>
      <c r="D621">
        <v>620</v>
      </c>
      <c r="E621" s="263" t="s">
        <v>1758</v>
      </c>
      <c r="F621" s="263" t="s">
        <v>1758</v>
      </c>
      <c r="G621" s="263" t="s">
        <v>1285</v>
      </c>
      <c r="H621" s="263" t="s">
        <v>1286</v>
      </c>
      <c r="I621" s="262">
        <v>52</v>
      </c>
      <c r="J621" s="263" t="s">
        <v>383</v>
      </c>
      <c r="K621" s="187">
        <f t="shared" si="9"/>
        <v>6134</v>
      </c>
      <c r="L621" s="188">
        <v>20</v>
      </c>
    </row>
    <row r="622" spans="1:12" x14ac:dyDescent="0.25">
      <c r="A622" s="262">
        <v>423</v>
      </c>
      <c r="B622" s="268" t="s">
        <v>382</v>
      </c>
      <c r="C622" s="264"/>
      <c r="D622">
        <v>621</v>
      </c>
      <c r="E622" s="263" t="s">
        <v>1759</v>
      </c>
      <c r="F622" s="263" t="s">
        <v>1760</v>
      </c>
      <c r="G622" s="263" t="s">
        <v>1285</v>
      </c>
      <c r="H622" s="263" t="s">
        <v>1286</v>
      </c>
      <c r="I622" s="262">
        <v>52</v>
      </c>
      <c r="J622" s="263" t="s">
        <v>383</v>
      </c>
      <c r="K622" s="187">
        <f t="shared" si="9"/>
        <v>423</v>
      </c>
      <c r="L622" s="188">
        <v>21</v>
      </c>
    </row>
    <row r="623" spans="1:12" x14ac:dyDescent="0.25">
      <c r="A623" s="262">
        <v>6028</v>
      </c>
      <c r="B623" s="268" t="s">
        <v>382</v>
      </c>
      <c r="C623" s="264"/>
      <c r="D623">
        <v>622</v>
      </c>
      <c r="E623" s="263" t="s">
        <v>1761</v>
      </c>
      <c r="F623" s="263" t="s">
        <v>1761</v>
      </c>
      <c r="G623" s="263" t="s">
        <v>1755</v>
      </c>
      <c r="H623" s="263" t="s">
        <v>1756</v>
      </c>
      <c r="I623" s="262">
        <v>360</v>
      </c>
      <c r="J623" s="263" t="s">
        <v>383</v>
      </c>
      <c r="K623" s="187">
        <f t="shared" si="9"/>
        <v>6028</v>
      </c>
      <c r="L623" s="188">
        <v>22</v>
      </c>
    </row>
    <row r="624" spans="1:12" x14ac:dyDescent="0.25">
      <c r="A624" s="262">
        <v>83</v>
      </c>
      <c r="B624" s="268" t="s">
        <v>382</v>
      </c>
      <c r="C624" s="264"/>
      <c r="D624">
        <v>623</v>
      </c>
      <c r="E624" s="263" t="s">
        <v>1762</v>
      </c>
      <c r="F624" s="263" t="s">
        <v>1762</v>
      </c>
      <c r="G624" s="263" t="s">
        <v>1285</v>
      </c>
      <c r="H624" s="263" t="s">
        <v>1286</v>
      </c>
      <c r="I624" s="262">
        <v>52</v>
      </c>
      <c r="J624" s="263" t="s">
        <v>383</v>
      </c>
      <c r="K624" s="187">
        <f t="shared" si="9"/>
        <v>83</v>
      </c>
      <c r="L624" s="188">
        <v>23</v>
      </c>
    </row>
    <row r="625" spans="1:12" x14ac:dyDescent="0.25">
      <c r="A625" s="262">
        <v>5928</v>
      </c>
      <c r="B625" s="268" t="s">
        <v>382</v>
      </c>
      <c r="C625" s="264"/>
      <c r="D625">
        <v>624</v>
      </c>
      <c r="E625" s="263" t="s">
        <v>1763</v>
      </c>
      <c r="F625" s="263" t="s">
        <v>1764</v>
      </c>
      <c r="G625" s="263" t="s">
        <v>1285</v>
      </c>
      <c r="H625" s="263" t="s">
        <v>1286</v>
      </c>
      <c r="I625" s="262">
        <v>52</v>
      </c>
      <c r="J625" s="263" t="s">
        <v>383</v>
      </c>
      <c r="K625" s="187">
        <f t="shared" si="9"/>
        <v>5928</v>
      </c>
      <c r="L625" s="188">
        <v>24</v>
      </c>
    </row>
    <row r="626" spans="1:12" x14ac:dyDescent="0.25">
      <c r="A626" s="262">
        <v>13</v>
      </c>
      <c r="B626" s="268" t="s">
        <v>382</v>
      </c>
      <c r="C626" s="264"/>
      <c r="D626">
        <v>625</v>
      </c>
      <c r="E626" s="263" t="s">
        <v>1765</v>
      </c>
      <c r="F626" s="263" t="s">
        <v>1765</v>
      </c>
      <c r="G626" s="263" t="s">
        <v>730</v>
      </c>
      <c r="H626" s="263" t="s">
        <v>731</v>
      </c>
      <c r="I626" s="262">
        <v>7</v>
      </c>
      <c r="J626" s="263" t="s">
        <v>383</v>
      </c>
      <c r="K626" s="187">
        <f t="shared" si="9"/>
        <v>13</v>
      </c>
      <c r="L626" s="188">
        <v>1</v>
      </c>
    </row>
    <row r="627" spans="1:12" x14ac:dyDescent="0.25">
      <c r="A627" s="262">
        <v>82</v>
      </c>
      <c r="B627" s="268" t="s">
        <v>382</v>
      </c>
      <c r="C627" s="264"/>
      <c r="D627">
        <v>626</v>
      </c>
      <c r="E627" s="263" t="s">
        <v>1766</v>
      </c>
      <c r="F627" s="263" t="s">
        <v>1766</v>
      </c>
      <c r="G627" s="263" t="s">
        <v>1285</v>
      </c>
      <c r="H627" s="263" t="s">
        <v>1286</v>
      </c>
      <c r="I627" s="262">
        <v>52</v>
      </c>
      <c r="J627" s="263" t="s">
        <v>383</v>
      </c>
      <c r="K627" s="187">
        <f t="shared" si="9"/>
        <v>82</v>
      </c>
      <c r="L627" s="188">
        <v>2</v>
      </c>
    </row>
    <row r="628" spans="1:12" x14ac:dyDescent="0.25">
      <c r="A628" s="262">
        <v>27</v>
      </c>
      <c r="B628" s="268" t="s">
        <v>382</v>
      </c>
      <c r="C628" s="264"/>
      <c r="D628">
        <v>627</v>
      </c>
      <c r="E628" s="263" t="s">
        <v>1767</v>
      </c>
      <c r="F628" s="263" t="s">
        <v>1767</v>
      </c>
      <c r="G628" s="263" t="s">
        <v>709</v>
      </c>
      <c r="H628" s="263" t="s">
        <v>20</v>
      </c>
      <c r="I628" s="262">
        <v>2</v>
      </c>
      <c r="J628" s="263" t="s">
        <v>383</v>
      </c>
      <c r="K628" s="187">
        <f t="shared" si="9"/>
        <v>27</v>
      </c>
      <c r="L628" s="188">
        <v>3</v>
      </c>
    </row>
    <row r="629" spans="1:12" x14ac:dyDescent="0.25">
      <c r="A629" s="262">
        <v>3822</v>
      </c>
      <c r="B629" s="268" t="s">
        <v>382</v>
      </c>
      <c r="C629" s="264"/>
      <c r="D629">
        <v>628</v>
      </c>
      <c r="E629" s="263" t="s">
        <v>1768</v>
      </c>
      <c r="F629" s="263" t="s">
        <v>1768</v>
      </c>
      <c r="G629" s="263" t="s">
        <v>990</v>
      </c>
      <c r="H629" s="263" t="s">
        <v>399</v>
      </c>
      <c r="I629" s="262">
        <v>186</v>
      </c>
      <c r="J629" s="263" t="s">
        <v>383</v>
      </c>
      <c r="K629" s="187">
        <f t="shared" si="9"/>
        <v>3822</v>
      </c>
      <c r="L629" s="188">
        <v>4</v>
      </c>
    </row>
    <row r="630" spans="1:12" x14ac:dyDescent="0.25">
      <c r="A630" s="262">
        <v>5289</v>
      </c>
      <c r="B630" s="268" t="s">
        <v>382</v>
      </c>
      <c r="C630" s="264"/>
      <c r="D630">
        <v>629</v>
      </c>
      <c r="E630" s="263" t="s">
        <v>1769</v>
      </c>
      <c r="F630" s="263" t="s">
        <v>1770</v>
      </c>
      <c r="G630" s="263" t="s">
        <v>949</v>
      </c>
      <c r="H630" s="263" t="s">
        <v>950</v>
      </c>
      <c r="I630" s="262">
        <v>411</v>
      </c>
      <c r="J630" s="263" t="s">
        <v>383</v>
      </c>
      <c r="K630" s="187">
        <f t="shared" si="9"/>
        <v>5289</v>
      </c>
      <c r="L630" s="188">
        <v>5</v>
      </c>
    </row>
    <row r="631" spans="1:12" x14ac:dyDescent="0.25">
      <c r="A631" s="262">
        <v>4326</v>
      </c>
      <c r="B631" s="268" t="s">
        <v>382</v>
      </c>
      <c r="C631" s="264"/>
      <c r="D631">
        <v>630</v>
      </c>
      <c r="E631" s="263" t="s">
        <v>1771</v>
      </c>
      <c r="F631" s="263" t="s">
        <v>1771</v>
      </c>
      <c r="G631" s="263" t="s">
        <v>996</v>
      </c>
      <c r="H631" s="263" t="s">
        <v>997</v>
      </c>
      <c r="I631" s="262">
        <v>994</v>
      </c>
      <c r="J631" s="263" t="s">
        <v>383</v>
      </c>
      <c r="K631" s="187">
        <f t="shared" si="9"/>
        <v>4326</v>
      </c>
      <c r="L631" s="188">
        <v>6</v>
      </c>
    </row>
    <row r="632" spans="1:12" x14ac:dyDescent="0.25">
      <c r="A632" s="262">
        <v>3641</v>
      </c>
      <c r="B632" s="268" t="s">
        <v>382</v>
      </c>
      <c r="C632" s="264"/>
      <c r="D632">
        <v>631</v>
      </c>
      <c r="E632" s="263" t="s">
        <v>1772</v>
      </c>
      <c r="F632" s="263" t="s">
        <v>1772</v>
      </c>
      <c r="G632" s="263" t="s">
        <v>1682</v>
      </c>
      <c r="H632" s="263" t="s">
        <v>1683</v>
      </c>
      <c r="I632" s="262">
        <v>848</v>
      </c>
      <c r="J632" s="263" t="s">
        <v>383</v>
      </c>
      <c r="K632" s="187">
        <f t="shared" si="9"/>
        <v>3641</v>
      </c>
      <c r="L632" s="188">
        <v>7</v>
      </c>
    </row>
    <row r="633" spans="1:12" x14ac:dyDescent="0.25">
      <c r="A633" s="262">
        <v>340</v>
      </c>
      <c r="B633" s="268" t="s">
        <v>382</v>
      </c>
      <c r="C633" s="264"/>
      <c r="D633">
        <v>632</v>
      </c>
      <c r="E633" s="263" t="s">
        <v>1773</v>
      </c>
      <c r="F633" s="263" t="s">
        <v>1774</v>
      </c>
      <c r="G633" s="263" t="s">
        <v>625</v>
      </c>
      <c r="H633" s="263" t="s">
        <v>626</v>
      </c>
      <c r="I633" s="262">
        <v>18</v>
      </c>
      <c r="J633" s="263" t="s">
        <v>383</v>
      </c>
      <c r="K633" s="187">
        <f t="shared" si="9"/>
        <v>340</v>
      </c>
      <c r="L633" s="188">
        <v>8</v>
      </c>
    </row>
    <row r="634" spans="1:12" x14ac:dyDescent="0.25">
      <c r="A634" s="262">
        <v>4492</v>
      </c>
      <c r="B634" s="268" t="s">
        <v>382</v>
      </c>
      <c r="C634" s="264"/>
      <c r="D634">
        <v>633</v>
      </c>
      <c r="E634" s="263" t="s">
        <v>1775</v>
      </c>
      <c r="F634" s="263" t="s">
        <v>1775</v>
      </c>
      <c r="G634" s="263" t="s">
        <v>814</v>
      </c>
      <c r="H634" s="263" t="s">
        <v>815</v>
      </c>
      <c r="I634" s="262">
        <v>867</v>
      </c>
      <c r="J634" s="263" t="s">
        <v>383</v>
      </c>
      <c r="K634" s="187">
        <f t="shared" si="9"/>
        <v>4492</v>
      </c>
      <c r="L634" s="188">
        <v>9</v>
      </c>
    </row>
    <row r="635" spans="1:12" x14ac:dyDescent="0.25">
      <c r="A635" s="262">
        <v>339</v>
      </c>
      <c r="B635" s="268" t="s">
        <v>382</v>
      </c>
      <c r="C635" s="264"/>
      <c r="D635">
        <v>634</v>
      </c>
      <c r="E635" s="263" t="s">
        <v>1776</v>
      </c>
      <c r="F635" s="263" t="s">
        <v>1776</v>
      </c>
      <c r="G635" s="263" t="s">
        <v>625</v>
      </c>
      <c r="H635" s="263" t="s">
        <v>626</v>
      </c>
      <c r="I635" s="262">
        <v>18</v>
      </c>
      <c r="J635" s="263" t="s">
        <v>383</v>
      </c>
      <c r="K635" s="187">
        <f t="shared" si="9"/>
        <v>339</v>
      </c>
      <c r="L635" s="188">
        <v>10</v>
      </c>
    </row>
    <row r="636" spans="1:12" x14ac:dyDescent="0.25">
      <c r="A636" s="262">
        <v>2341</v>
      </c>
      <c r="B636" s="268" t="s">
        <v>382</v>
      </c>
      <c r="C636" s="264"/>
      <c r="D636">
        <v>635</v>
      </c>
      <c r="E636" s="263" t="s">
        <v>1777</v>
      </c>
      <c r="F636" s="263" t="s">
        <v>1777</v>
      </c>
      <c r="G636" s="263" t="s">
        <v>1778</v>
      </c>
      <c r="H636" s="263" t="s">
        <v>1779</v>
      </c>
      <c r="I636" s="262">
        <v>467</v>
      </c>
      <c r="J636" s="263" t="s">
        <v>383</v>
      </c>
      <c r="K636" s="187">
        <f t="shared" si="9"/>
        <v>2341</v>
      </c>
      <c r="L636" s="188">
        <v>11</v>
      </c>
    </row>
    <row r="637" spans="1:12" x14ac:dyDescent="0.25">
      <c r="A637" s="262">
        <v>2494</v>
      </c>
      <c r="B637" s="268" t="s">
        <v>382</v>
      </c>
      <c r="C637" s="264"/>
      <c r="D637">
        <v>636</v>
      </c>
      <c r="E637" s="263" t="s">
        <v>1780</v>
      </c>
      <c r="F637" s="263" t="s">
        <v>1780</v>
      </c>
      <c r="G637" s="263" t="s">
        <v>1781</v>
      </c>
      <c r="H637" s="263" t="s">
        <v>1782</v>
      </c>
      <c r="I637" s="262">
        <v>516</v>
      </c>
      <c r="J637" s="263" t="s">
        <v>383</v>
      </c>
      <c r="K637" s="187">
        <f t="shared" si="9"/>
        <v>2494</v>
      </c>
      <c r="L637" s="188">
        <v>12</v>
      </c>
    </row>
    <row r="638" spans="1:12" x14ac:dyDescent="0.25">
      <c r="A638" s="262">
        <v>6248</v>
      </c>
      <c r="B638" s="268" t="s">
        <v>382</v>
      </c>
      <c r="C638" s="264"/>
      <c r="D638">
        <v>637</v>
      </c>
      <c r="E638" s="263" t="s">
        <v>1783</v>
      </c>
      <c r="F638" s="263" t="s">
        <v>1784</v>
      </c>
      <c r="G638" s="263" t="s">
        <v>1785</v>
      </c>
      <c r="H638" s="263" t="s">
        <v>1786</v>
      </c>
      <c r="I638" s="262">
        <v>2206</v>
      </c>
      <c r="J638" s="263" t="s">
        <v>383</v>
      </c>
      <c r="K638" s="187">
        <f t="shared" si="9"/>
        <v>6248</v>
      </c>
      <c r="L638" s="188">
        <v>13</v>
      </c>
    </row>
    <row r="639" spans="1:12" x14ac:dyDescent="0.25">
      <c r="A639" s="262">
        <v>6249</v>
      </c>
      <c r="B639" s="268" t="s">
        <v>382</v>
      </c>
      <c r="C639" s="264"/>
      <c r="D639">
        <v>638</v>
      </c>
      <c r="E639" s="263" t="s">
        <v>1787</v>
      </c>
      <c r="F639" s="263" t="s">
        <v>1788</v>
      </c>
      <c r="G639" s="263" t="s">
        <v>1785</v>
      </c>
      <c r="H639" s="263" t="s">
        <v>1786</v>
      </c>
      <c r="I639" s="262">
        <v>2206</v>
      </c>
      <c r="J639" s="263" t="s">
        <v>383</v>
      </c>
      <c r="K639" s="187">
        <f t="shared" si="9"/>
        <v>6249</v>
      </c>
      <c r="L639" s="188">
        <v>14</v>
      </c>
    </row>
    <row r="640" spans="1:12" x14ac:dyDescent="0.25">
      <c r="A640" s="262">
        <v>6894</v>
      </c>
      <c r="B640" s="268" t="s">
        <v>382</v>
      </c>
      <c r="C640" s="264"/>
      <c r="D640">
        <v>639</v>
      </c>
      <c r="E640" s="263" t="s">
        <v>1789</v>
      </c>
      <c r="F640" s="263" t="s">
        <v>1789</v>
      </c>
      <c r="G640" s="263" t="s">
        <v>700</v>
      </c>
      <c r="H640" s="263" t="s">
        <v>701</v>
      </c>
      <c r="I640" s="262">
        <v>357</v>
      </c>
      <c r="J640" s="263" t="s">
        <v>383</v>
      </c>
      <c r="K640" s="187">
        <f t="shared" si="9"/>
        <v>6894</v>
      </c>
      <c r="L640" s="188">
        <v>15</v>
      </c>
    </row>
    <row r="641" spans="1:12" x14ac:dyDescent="0.25">
      <c r="A641" s="262">
        <v>877</v>
      </c>
      <c r="B641" s="268" t="s">
        <v>382</v>
      </c>
      <c r="C641" s="264"/>
      <c r="D641">
        <v>640</v>
      </c>
      <c r="E641" s="263" t="s">
        <v>1790</v>
      </c>
      <c r="F641" s="263" t="s">
        <v>1790</v>
      </c>
      <c r="G641" s="263" t="s">
        <v>990</v>
      </c>
      <c r="H641" s="263" t="s">
        <v>399</v>
      </c>
      <c r="I641" s="262">
        <v>186</v>
      </c>
      <c r="J641" s="263" t="s">
        <v>383</v>
      </c>
      <c r="K641" s="187">
        <f t="shared" si="9"/>
        <v>877</v>
      </c>
      <c r="L641" s="188">
        <v>16</v>
      </c>
    </row>
    <row r="642" spans="1:12" x14ac:dyDescent="0.25">
      <c r="A642" s="262">
        <v>257</v>
      </c>
      <c r="B642" s="268" t="s">
        <v>382</v>
      </c>
      <c r="C642" s="264"/>
      <c r="D642">
        <v>641</v>
      </c>
      <c r="E642" s="263" t="s">
        <v>1791</v>
      </c>
      <c r="F642" s="263" t="s">
        <v>1791</v>
      </c>
      <c r="G642" s="263" t="s">
        <v>1792</v>
      </c>
      <c r="H642" s="263" t="s">
        <v>1793</v>
      </c>
      <c r="I642" s="262">
        <v>420</v>
      </c>
      <c r="J642" s="263" t="s">
        <v>383</v>
      </c>
      <c r="K642" s="187">
        <f t="shared" si="9"/>
        <v>257</v>
      </c>
      <c r="L642" s="188">
        <v>17</v>
      </c>
    </row>
    <row r="643" spans="1:12" x14ac:dyDescent="0.25">
      <c r="A643" s="262">
        <v>8494</v>
      </c>
      <c r="B643" s="268" t="s">
        <v>382</v>
      </c>
      <c r="C643" s="264"/>
      <c r="D643">
        <v>642</v>
      </c>
      <c r="E643" s="263" t="s">
        <v>1794</v>
      </c>
      <c r="F643" s="263" t="s">
        <v>1794</v>
      </c>
      <c r="G643" s="263" t="s">
        <v>1609</v>
      </c>
      <c r="H643" s="263" t="s">
        <v>1610</v>
      </c>
      <c r="I643" s="262">
        <v>546</v>
      </c>
      <c r="J643" s="263" t="s">
        <v>383</v>
      </c>
      <c r="K643" s="187">
        <f t="shared" ref="K643:K706" si="10">A643</f>
        <v>8494</v>
      </c>
      <c r="L643" s="188">
        <v>18</v>
      </c>
    </row>
    <row r="644" spans="1:12" x14ac:dyDescent="0.25">
      <c r="A644" s="262">
        <v>6701</v>
      </c>
      <c r="B644" s="268" t="s">
        <v>382</v>
      </c>
      <c r="C644" s="264"/>
      <c r="D644">
        <v>643</v>
      </c>
      <c r="E644" s="263" t="s">
        <v>1795</v>
      </c>
      <c r="F644" s="263" t="s">
        <v>1795</v>
      </c>
      <c r="G644" s="263" t="s">
        <v>1796</v>
      </c>
      <c r="H644" s="263" t="s">
        <v>1797</v>
      </c>
      <c r="I644" s="262">
        <v>2254</v>
      </c>
      <c r="J644" s="263" t="s">
        <v>383</v>
      </c>
      <c r="K644" s="187">
        <f t="shared" si="10"/>
        <v>6701</v>
      </c>
      <c r="L644" s="188">
        <v>19</v>
      </c>
    </row>
    <row r="645" spans="1:12" x14ac:dyDescent="0.25">
      <c r="A645" s="262">
        <v>7033</v>
      </c>
      <c r="B645" s="268" t="s">
        <v>382</v>
      </c>
      <c r="C645" s="264"/>
      <c r="D645">
        <v>644</v>
      </c>
      <c r="E645" s="263" t="s">
        <v>1798</v>
      </c>
      <c r="F645" s="263" t="s">
        <v>1798</v>
      </c>
      <c r="G645" s="263" t="s">
        <v>1799</v>
      </c>
      <c r="H645" s="263" t="s">
        <v>1800</v>
      </c>
      <c r="I645" s="262">
        <v>2322</v>
      </c>
      <c r="J645" s="263" t="s">
        <v>383</v>
      </c>
      <c r="K645" s="187">
        <f t="shared" si="10"/>
        <v>7033</v>
      </c>
      <c r="L645" s="188">
        <v>20</v>
      </c>
    </row>
    <row r="646" spans="1:12" x14ac:dyDescent="0.25">
      <c r="A646" s="262">
        <v>4286</v>
      </c>
      <c r="B646" s="268" t="s">
        <v>382</v>
      </c>
      <c r="C646" s="264"/>
      <c r="D646">
        <v>645</v>
      </c>
      <c r="E646" s="263" t="s">
        <v>1801</v>
      </c>
      <c r="F646" s="263" t="s">
        <v>1802</v>
      </c>
      <c r="G646" s="263" t="s">
        <v>1803</v>
      </c>
      <c r="H646" s="263" t="s">
        <v>1804</v>
      </c>
      <c r="I646" s="262">
        <v>526</v>
      </c>
      <c r="J646" s="263" t="s">
        <v>383</v>
      </c>
      <c r="K646" s="187">
        <f t="shared" si="10"/>
        <v>4286</v>
      </c>
      <c r="L646" s="188">
        <v>21</v>
      </c>
    </row>
    <row r="647" spans="1:12" x14ac:dyDescent="0.25">
      <c r="A647" s="262">
        <v>4288</v>
      </c>
      <c r="B647" s="268" t="s">
        <v>382</v>
      </c>
      <c r="C647" s="264"/>
      <c r="D647">
        <v>646</v>
      </c>
      <c r="E647" s="263" t="s">
        <v>1805</v>
      </c>
      <c r="F647" s="263" t="s">
        <v>1806</v>
      </c>
      <c r="G647" s="263" t="s">
        <v>1803</v>
      </c>
      <c r="H647" s="263" t="s">
        <v>1804</v>
      </c>
      <c r="I647" s="262">
        <v>526</v>
      </c>
      <c r="J647" s="263" t="s">
        <v>383</v>
      </c>
      <c r="K647" s="187">
        <f t="shared" si="10"/>
        <v>4288</v>
      </c>
      <c r="L647" s="188">
        <v>22</v>
      </c>
    </row>
    <row r="648" spans="1:12" x14ac:dyDescent="0.25">
      <c r="A648" s="262">
        <v>2554</v>
      </c>
      <c r="B648" s="268" t="s">
        <v>382</v>
      </c>
      <c r="C648" s="264"/>
      <c r="D648">
        <v>647</v>
      </c>
      <c r="E648" s="263" t="s">
        <v>1807</v>
      </c>
      <c r="F648" s="263" t="s">
        <v>1808</v>
      </c>
      <c r="G648" s="263" t="s">
        <v>1803</v>
      </c>
      <c r="H648" s="263" t="s">
        <v>1804</v>
      </c>
      <c r="I648" s="262">
        <v>526</v>
      </c>
      <c r="J648" s="263" t="s">
        <v>383</v>
      </c>
      <c r="K648" s="187">
        <f t="shared" si="10"/>
        <v>2554</v>
      </c>
      <c r="L648" s="188">
        <v>23</v>
      </c>
    </row>
    <row r="649" spans="1:12" x14ac:dyDescent="0.25">
      <c r="A649" s="262">
        <v>2552</v>
      </c>
      <c r="B649" s="268" t="s">
        <v>382</v>
      </c>
      <c r="C649" s="264"/>
      <c r="D649">
        <v>648</v>
      </c>
      <c r="E649" s="263" t="s">
        <v>1809</v>
      </c>
      <c r="F649" s="263" t="s">
        <v>1809</v>
      </c>
      <c r="G649" s="263" t="s">
        <v>1803</v>
      </c>
      <c r="H649" s="263" t="s">
        <v>1804</v>
      </c>
      <c r="I649" s="262">
        <v>526</v>
      </c>
      <c r="J649" s="263" t="s">
        <v>383</v>
      </c>
      <c r="K649" s="187">
        <f t="shared" si="10"/>
        <v>2552</v>
      </c>
      <c r="L649" s="188">
        <v>24</v>
      </c>
    </row>
    <row r="650" spans="1:12" x14ac:dyDescent="0.25">
      <c r="A650" s="262">
        <v>5713</v>
      </c>
      <c r="B650" s="268" t="s">
        <v>382</v>
      </c>
      <c r="C650" s="264"/>
      <c r="D650">
        <v>649</v>
      </c>
      <c r="E650" s="263" t="s">
        <v>1810</v>
      </c>
      <c r="F650" s="263" t="s">
        <v>1811</v>
      </c>
      <c r="G650" s="263" t="s">
        <v>1022</v>
      </c>
      <c r="H650" s="263" t="s">
        <v>1023</v>
      </c>
      <c r="I650" s="262">
        <v>2136</v>
      </c>
      <c r="J650" s="263" t="s">
        <v>383</v>
      </c>
      <c r="K650" s="187">
        <f t="shared" si="10"/>
        <v>5713</v>
      </c>
      <c r="L650" s="188">
        <v>1</v>
      </c>
    </row>
    <row r="651" spans="1:12" x14ac:dyDescent="0.25">
      <c r="A651" s="262">
        <v>2639</v>
      </c>
      <c r="B651" s="268" t="s">
        <v>382</v>
      </c>
      <c r="C651" s="264"/>
      <c r="D651">
        <v>650</v>
      </c>
      <c r="E651" s="263" t="s">
        <v>1812</v>
      </c>
      <c r="F651" s="263" t="s">
        <v>1813</v>
      </c>
      <c r="G651" s="263" t="s">
        <v>1609</v>
      </c>
      <c r="H651" s="263" t="s">
        <v>1610</v>
      </c>
      <c r="I651" s="262">
        <v>546</v>
      </c>
      <c r="J651" s="263" t="s">
        <v>383</v>
      </c>
      <c r="K651" s="187">
        <f t="shared" si="10"/>
        <v>2639</v>
      </c>
      <c r="L651" s="188">
        <v>2</v>
      </c>
    </row>
    <row r="652" spans="1:12" x14ac:dyDescent="0.25">
      <c r="A652" s="262">
        <v>7209</v>
      </c>
      <c r="B652" s="268" t="s">
        <v>382</v>
      </c>
      <c r="C652" s="264"/>
      <c r="D652">
        <v>651</v>
      </c>
      <c r="E652" s="263" t="s">
        <v>1814</v>
      </c>
      <c r="F652" s="263" t="s">
        <v>1814</v>
      </c>
      <c r="G652" s="263" t="s">
        <v>1602</v>
      </c>
      <c r="H652" s="263" t="s">
        <v>1603</v>
      </c>
      <c r="I652" s="262">
        <v>1054</v>
      </c>
      <c r="J652" s="263" t="s">
        <v>383</v>
      </c>
      <c r="K652" s="187">
        <f t="shared" si="10"/>
        <v>7209</v>
      </c>
      <c r="L652" s="188">
        <v>3</v>
      </c>
    </row>
    <row r="653" spans="1:12" x14ac:dyDescent="0.25">
      <c r="A653" s="262">
        <v>4248</v>
      </c>
      <c r="B653" s="268" t="s">
        <v>382</v>
      </c>
      <c r="C653" s="264"/>
      <c r="D653">
        <v>652</v>
      </c>
      <c r="E653" s="263" t="s">
        <v>1815</v>
      </c>
      <c r="F653" s="263" t="s">
        <v>1815</v>
      </c>
      <c r="G653" s="263" t="s">
        <v>1387</v>
      </c>
      <c r="H653" s="263" t="s">
        <v>1388</v>
      </c>
      <c r="I653" s="262">
        <v>855</v>
      </c>
      <c r="J653" s="263" t="s">
        <v>383</v>
      </c>
      <c r="K653" s="187">
        <f t="shared" si="10"/>
        <v>4248</v>
      </c>
      <c r="L653" s="188">
        <v>4</v>
      </c>
    </row>
    <row r="654" spans="1:12" x14ac:dyDescent="0.25">
      <c r="A654" s="262">
        <v>3342</v>
      </c>
      <c r="B654" s="268" t="s">
        <v>382</v>
      </c>
      <c r="C654" s="264"/>
      <c r="D654">
        <v>653</v>
      </c>
      <c r="E654" s="263" t="s">
        <v>1816</v>
      </c>
      <c r="F654" s="263" t="s">
        <v>1816</v>
      </c>
      <c r="G654" s="263" t="s">
        <v>1817</v>
      </c>
      <c r="H654" s="263" t="s">
        <v>1818</v>
      </c>
      <c r="I654" s="262">
        <v>781</v>
      </c>
      <c r="J654" s="263" t="s">
        <v>383</v>
      </c>
      <c r="K654" s="187">
        <f t="shared" si="10"/>
        <v>3342</v>
      </c>
      <c r="L654" s="188">
        <v>5</v>
      </c>
    </row>
    <row r="655" spans="1:12" x14ac:dyDescent="0.25">
      <c r="A655" s="262">
        <v>134</v>
      </c>
      <c r="B655" s="268" t="s">
        <v>382</v>
      </c>
      <c r="C655" s="264"/>
      <c r="D655">
        <v>654</v>
      </c>
      <c r="E655" s="263" t="s">
        <v>1819</v>
      </c>
      <c r="F655" s="263" t="s">
        <v>1819</v>
      </c>
      <c r="G655" s="263" t="s">
        <v>1820</v>
      </c>
      <c r="H655" s="263" t="s">
        <v>1821</v>
      </c>
      <c r="I655" s="262">
        <v>26</v>
      </c>
      <c r="J655" s="263" t="s">
        <v>383</v>
      </c>
      <c r="K655" s="187">
        <f t="shared" si="10"/>
        <v>134</v>
      </c>
      <c r="L655" s="188">
        <v>6</v>
      </c>
    </row>
    <row r="656" spans="1:12" x14ac:dyDescent="0.25">
      <c r="A656" s="262">
        <v>61</v>
      </c>
      <c r="B656" s="268" t="s">
        <v>382</v>
      </c>
      <c r="C656" s="264"/>
      <c r="D656">
        <v>655</v>
      </c>
      <c r="E656" s="263" t="s">
        <v>1822</v>
      </c>
      <c r="F656" s="263" t="s">
        <v>1822</v>
      </c>
      <c r="G656" s="263" t="s">
        <v>1820</v>
      </c>
      <c r="H656" s="263" t="s">
        <v>1821</v>
      </c>
      <c r="I656" s="262">
        <v>26</v>
      </c>
      <c r="J656" s="263" t="s">
        <v>383</v>
      </c>
      <c r="K656" s="187">
        <f t="shared" si="10"/>
        <v>61</v>
      </c>
      <c r="L656" s="188">
        <v>7</v>
      </c>
    </row>
    <row r="657" spans="1:12" x14ac:dyDescent="0.25">
      <c r="A657" s="262">
        <v>5581</v>
      </c>
      <c r="B657" s="268" t="s">
        <v>382</v>
      </c>
      <c r="C657" s="264"/>
      <c r="D657">
        <v>656</v>
      </c>
      <c r="E657" s="263" t="s">
        <v>1823</v>
      </c>
      <c r="F657" s="263" t="s">
        <v>1824</v>
      </c>
      <c r="G657" s="263" t="s">
        <v>1825</v>
      </c>
      <c r="H657" s="263" t="s">
        <v>1826</v>
      </c>
      <c r="I657" s="262">
        <v>33</v>
      </c>
      <c r="J657" s="263" t="s">
        <v>383</v>
      </c>
      <c r="K657" s="187">
        <f t="shared" si="10"/>
        <v>5581</v>
      </c>
      <c r="L657" s="188">
        <v>8</v>
      </c>
    </row>
    <row r="658" spans="1:12" x14ac:dyDescent="0.25">
      <c r="A658" s="262">
        <v>5582</v>
      </c>
      <c r="B658" s="268" t="s">
        <v>382</v>
      </c>
      <c r="C658" s="264"/>
      <c r="D658">
        <v>657</v>
      </c>
      <c r="E658" s="263" t="s">
        <v>1827</v>
      </c>
      <c r="F658" s="263" t="s">
        <v>1828</v>
      </c>
      <c r="G658" s="263" t="s">
        <v>1825</v>
      </c>
      <c r="H658" s="263" t="s">
        <v>1826</v>
      </c>
      <c r="I658" s="262">
        <v>33</v>
      </c>
      <c r="J658" s="263" t="s">
        <v>383</v>
      </c>
      <c r="K658" s="187">
        <f t="shared" si="10"/>
        <v>5582</v>
      </c>
      <c r="L658" s="188">
        <v>9</v>
      </c>
    </row>
    <row r="659" spans="1:12" x14ac:dyDescent="0.25">
      <c r="A659" s="262">
        <v>5793</v>
      </c>
      <c r="B659" s="268" t="s">
        <v>382</v>
      </c>
      <c r="C659" s="264"/>
      <c r="D659">
        <v>658</v>
      </c>
      <c r="E659" s="263" t="s">
        <v>1829</v>
      </c>
      <c r="F659" s="263" t="s">
        <v>1830</v>
      </c>
      <c r="G659" s="263" t="s">
        <v>1825</v>
      </c>
      <c r="H659" s="263" t="s">
        <v>1826</v>
      </c>
      <c r="I659" s="262">
        <v>33</v>
      </c>
      <c r="J659" s="263" t="s">
        <v>383</v>
      </c>
      <c r="K659" s="187">
        <f t="shared" si="10"/>
        <v>5793</v>
      </c>
      <c r="L659" s="188">
        <v>10</v>
      </c>
    </row>
    <row r="660" spans="1:12" x14ac:dyDescent="0.25">
      <c r="A660" s="262">
        <v>5583</v>
      </c>
      <c r="B660" s="268" t="s">
        <v>382</v>
      </c>
      <c r="C660" s="264"/>
      <c r="D660">
        <v>659</v>
      </c>
      <c r="E660" s="263" t="s">
        <v>1831</v>
      </c>
      <c r="F660" s="263" t="s">
        <v>1832</v>
      </c>
      <c r="G660" s="263" t="s">
        <v>1825</v>
      </c>
      <c r="H660" s="263" t="s">
        <v>1826</v>
      </c>
      <c r="I660" s="262">
        <v>33</v>
      </c>
      <c r="J660" s="263" t="s">
        <v>383</v>
      </c>
      <c r="K660" s="187">
        <f t="shared" si="10"/>
        <v>5583</v>
      </c>
      <c r="L660" s="188">
        <v>11</v>
      </c>
    </row>
    <row r="661" spans="1:12" x14ac:dyDescent="0.25">
      <c r="A661" s="262">
        <v>5580</v>
      </c>
      <c r="B661" s="268" t="s">
        <v>382</v>
      </c>
      <c r="C661" s="264"/>
      <c r="D661">
        <v>660</v>
      </c>
      <c r="E661" s="263" t="s">
        <v>1833</v>
      </c>
      <c r="F661" s="263" t="s">
        <v>1833</v>
      </c>
      <c r="G661" s="263" t="s">
        <v>1825</v>
      </c>
      <c r="H661" s="263" t="s">
        <v>1826</v>
      </c>
      <c r="I661" s="262">
        <v>33</v>
      </c>
      <c r="J661" s="263" t="s">
        <v>383</v>
      </c>
      <c r="K661" s="187">
        <f t="shared" si="10"/>
        <v>5580</v>
      </c>
      <c r="L661" s="188">
        <v>12</v>
      </c>
    </row>
    <row r="662" spans="1:12" x14ac:dyDescent="0.25">
      <c r="A662" s="262">
        <v>5586</v>
      </c>
      <c r="B662" s="268" t="s">
        <v>382</v>
      </c>
      <c r="C662" s="264"/>
      <c r="D662">
        <v>661</v>
      </c>
      <c r="E662" s="263" t="s">
        <v>1834</v>
      </c>
      <c r="F662" s="263" t="s">
        <v>1835</v>
      </c>
      <c r="G662" s="263" t="s">
        <v>1825</v>
      </c>
      <c r="H662" s="263" t="s">
        <v>1826</v>
      </c>
      <c r="I662" s="262">
        <v>33</v>
      </c>
      <c r="J662" s="263" t="s">
        <v>383</v>
      </c>
      <c r="K662" s="187">
        <f t="shared" si="10"/>
        <v>5586</v>
      </c>
      <c r="L662" s="188">
        <v>13</v>
      </c>
    </row>
    <row r="663" spans="1:12" x14ac:dyDescent="0.25">
      <c r="A663" s="262">
        <v>5585</v>
      </c>
      <c r="B663" s="268" t="s">
        <v>382</v>
      </c>
      <c r="C663" s="264"/>
      <c r="D663">
        <v>662</v>
      </c>
      <c r="E663" s="263" t="s">
        <v>1836</v>
      </c>
      <c r="F663" s="263" t="s">
        <v>1837</v>
      </c>
      <c r="G663" s="263" t="s">
        <v>1825</v>
      </c>
      <c r="H663" s="263" t="s">
        <v>1826</v>
      </c>
      <c r="I663" s="262">
        <v>33</v>
      </c>
      <c r="J663" s="263" t="s">
        <v>383</v>
      </c>
      <c r="K663" s="187">
        <f t="shared" si="10"/>
        <v>5585</v>
      </c>
      <c r="L663" s="188">
        <v>14</v>
      </c>
    </row>
    <row r="664" spans="1:12" x14ac:dyDescent="0.25">
      <c r="A664" s="262">
        <v>5584</v>
      </c>
      <c r="B664" s="268" t="s">
        <v>382</v>
      </c>
      <c r="C664" s="264"/>
      <c r="D664">
        <v>663</v>
      </c>
      <c r="E664" s="263" t="s">
        <v>1838</v>
      </c>
      <c r="F664" s="263" t="s">
        <v>1839</v>
      </c>
      <c r="G664" s="263" t="s">
        <v>1825</v>
      </c>
      <c r="H664" s="263" t="s">
        <v>1826</v>
      </c>
      <c r="I664" s="262">
        <v>33</v>
      </c>
      <c r="J664" s="263" t="s">
        <v>383</v>
      </c>
      <c r="K664" s="187">
        <f t="shared" si="10"/>
        <v>5584</v>
      </c>
      <c r="L664" s="188">
        <v>15</v>
      </c>
    </row>
    <row r="665" spans="1:12" x14ac:dyDescent="0.25">
      <c r="A665" s="262">
        <v>6160</v>
      </c>
      <c r="B665" s="268" t="s">
        <v>382</v>
      </c>
      <c r="C665" s="264"/>
      <c r="D665">
        <v>664</v>
      </c>
      <c r="E665" s="263" t="s">
        <v>1840</v>
      </c>
      <c r="F665" s="263" t="s">
        <v>1840</v>
      </c>
      <c r="G665" s="263" t="s">
        <v>733</v>
      </c>
      <c r="H665" s="263" t="s">
        <v>734</v>
      </c>
      <c r="I665" s="262">
        <v>2195</v>
      </c>
      <c r="J665" s="263" t="s">
        <v>383</v>
      </c>
      <c r="K665" s="187">
        <f t="shared" si="10"/>
        <v>6160</v>
      </c>
      <c r="L665" s="188">
        <v>16</v>
      </c>
    </row>
    <row r="666" spans="1:12" x14ac:dyDescent="0.25">
      <c r="A666" s="262">
        <v>2340</v>
      </c>
      <c r="B666" s="268" t="s">
        <v>382</v>
      </c>
      <c r="C666" s="264"/>
      <c r="D666">
        <v>665</v>
      </c>
      <c r="E666" s="263" t="s">
        <v>1841</v>
      </c>
      <c r="F666" s="263" t="s">
        <v>1841</v>
      </c>
      <c r="G666" s="263" t="s">
        <v>1778</v>
      </c>
      <c r="H666" s="263" t="s">
        <v>1779</v>
      </c>
      <c r="I666" s="262">
        <v>467</v>
      </c>
      <c r="J666" s="263" t="s">
        <v>383</v>
      </c>
      <c r="K666" s="187">
        <f t="shared" si="10"/>
        <v>2340</v>
      </c>
      <c r="L666" s="188">
        <v>17</v>
      </c>
    </row>
    <row r="667" spans="1:12" x14ac:dyDescent="0.25">
      <c r="A667" s="262">
        <v>3460</v>
      </c>
      <c r="B667" s="268" t="s">
        <v>382</v>
      </c>
      <c r="C667" s="264"/>
      <c r="D667">
        <v>666</v>
      </c>
      <c r="E667" s="263" t="s">
        <v>1842</v>
      </c>
      <c r="F667" s="263" t="s">
        <v>1842</v>
      </c>
      <c r="G667" s="263" t="s">
        <v>1843</v>
      </c>
      <c r="H667" s="263" t="s">
        <v>1844</v>
      </c>
      <c r="I667" s="262">
        <v>814</v>
      </c>
      <c r="J667" s="263" t="s">
        <v>383</v>
      </c>
      <c r="K667" s="187">
        <f t="shared" si="10"/>
        <v>3460</v>
      </c>
      <c r="L667" s="188">
        <v>18</v>
      </c>
    </row>
    <row r="668" spans="1:12" x14ac:dyDescent="0.25">
      <c r="A668" s="262">
        <v>4341</v>
      </c>
      <c r="B668" s="268" t="s">
        <v>382</v>
      </c>
      <c r="C668" s="264"/>
      <c r="D668">
        <v>667</v>
      </c>
      <c r="E668" s="263" t="s">
        <v>1845</v>
      </c>
      <c r="F668" s="263" t="s">
        <v>1846</v>
      </c>
      <c r="G668" s="263" t="s">
        <v>1843</v>
      </c>
      <c r="H668" s="263" t="s">
        <v>1844</v>
      </c>
      <c r="I668" s="262">
        <v>814</v>
      </c>
      <c r="J668" s="263" t="s">
        <v>383</v>
      </c>
      <c r="K668" s="187">
        <f t="shared" si="10"/>
        <v>4341</v>
      </c>
      <c r="L668" s="188">
        <v>19</v>
      </c>
    </row>
    <row r="669" spans="1:12" x14ac:dyDescent="0.25">
      <c r="A669" s="262">
        <v>4478</v>
      </c>
      <c r="B669" s="268" t="s">
        <v>382</v>
      </c>
      <c r="C669" s="264"/>
      <c r="D669">
        <v>668</v>
      </c>
      <c r="E669" s="263" t="s">
        <v>1847</v>
      </c>
      <c r="F669" s="263" t="s">
        <v>1847</v>
      </c>
      <c r="G669" s="263" t="s">
        <v>1843</v>
      </c>
      <c r="H669" s="263" t="s">
        <v>1844</v>
      </c>
      <c r="I669" s="262">
        <v>814</v>
      </c>
      <c r="J669" s="263" t="s">
        <v>383</v>
      </c>
      <c r="K669" s="187">
        <f t="shared" si="10"/>
        <v>4478</v>
      </c>
      <c r="L669" s="188">
        <v>20</v>
      </c>
    </row>
    <row r="670" spans="1:12" x14ac:dyDescent="0.25">
      <c r="A670" s="262">
        <v>2475</v>
      </c>
      <c r="B670" s="268" t="s">
        <v>382</v>
      </c>
      <c r="C670" s="264"/>
      <c r="D670">
        <v>669</v>
      </c>
      <c r="E670" s="263" t="s">
        <v>1848</v>
      </c>
      <c r="F670" s="263" t="s">
        <v>1848</v>
      </c>
      <c r="G670" s="263" t="s">
        <v>1849</v>
      </c>
      <c r="H670" s="263" t="s">
        <v>1850</v>
      </c>
      <c r="I670" s="262">
        <v>510</v>
      </c>
      <c r="J670" s="263" t="s">
        <v>383</v>
      </c>
      <c r="K670" s="187">
        <f t="shared" si="10"/>
        <v>2475</v>
      </c>
      <c r="L670" s="188">
        <v>21</v>
      </c>
    </row>
    <row r="671" spans="1:12" x14ac:dyDescent="0.25">
      <c r="A671" s="262">
        <v>4535</v>
      </c>
      <c r="B671" s="268" t="s">
        <v>382</v>
      </c>
      <c r="C671" s="264"/>
      <c r="D671">
        <v>670</v>
      </c>
      <c r="E671" s="263" t="s">
        <v>1851</v>
      </c>
      <c r="F671" s="263" t="s">
        <v>1851</v>
      </c>
      <c r="G671" s="263" t="s">
        <v>1194</v>
      </c>
      <c r="H671" s="263" t="s">
        <v>1195</v>
      </c>
      <c r="I671" s="262">
        <v>270</v>
      </c>
      <c r="J671" s="263" t="s">
        <v>383</v>
      </c>
      <c r="K671" s="187">
        <f t="shared" si="10"/>
        <v>4535</v>
      </c>
      <c r="L671" s="188">
        <v>22</v>
      </c>
    </row>
    <row r="672" spans="1:12" x14ac:dyDescent="0.25">
      <c r="A672" s="262">
        <v>6057</v>
      </c>
      <c r="B672" s="268" t="s">
        <v>382</v>
      </c>
      <c r="C672" s="264"/>
      <c r="D672">
        <v>671</v>
      </c>
      <c r="E672" s="263" t="s">
        <v>1852</v>
      </c>
      <c r="F672" s="263" t="s">
        <v>1852</v>
      </c>
      <c r="G672" s="263" t="s">
        <v>1626</v>
      </c>
      <c r="H672" s="263" t="s">
        <v>1627</v>
      </c>
      <c r="I672" s="262">
        <v>196</v>
      </c>
      <c r="J672" s="263" t="s">
        <v>383</v>
      </c>
      <c r="K672" s="187">
        <f t="shared" si="10"/>
        <v>6057</v>
      </c>
      <c r="L672" s="188">
        <v>23</v>
      </c>
    </row>
    <row r="673" spans="1:12" x14ac:dyDescent="0.25">
      <c r="A673" s="262">
        <v>2732</v>
      </c>
      <c r="B673" s="268" t="s">
        <v>382</v>
      </c>
      <c r="C673" s="264"/>
      <c r="D673">
        <v>672</v>
      </c>
      <c r="E673" s="263" t="s">
        <v>1853</v>
      </c>
      <c r="F673" s="263" t="s">
        <v>1853</v>
      </c>
      <c r="G673" s="263" t="s">
        <v>1854</v>
      </c>
      <c r="H673" s="263" t="s">
        <v>1855</v>
      </c>
      <c r="I673" s="262">
        <v>566</v>
      </c>
      <c r="J673" s="263" t="s">
        <v>383</v>
      </c>
      <c r="K673" s="187">
        <f t="shared" si="10"/>
        <v>2732</v>
      </c>
      <c r="L673" s="188">
        <v>24</v>
      </c>
    </row>
    <row r="674" spans="1:12" x14ac:dyDescent="0.25">
      <c r="A674" s="262">
        <v>3088</v>
      </c>
      <c r="B674" s="268" t="s">
        <v>382</v>
      </c>
      <c r="C674" s="264"/>
      <c r="D674">
        <v>673</v>
      </c>
      <c r="E674" s="263" t="s">
        <v>1856</v>
      </c>
      <c r="F674" s="263" t="s">
        <v>1856</v>
      </c>
      <c r="G674" s="263" t="s">
        <v>1857</v>
      </c>
      <c r="H674" s="263" t="s">
        <v>1858</v>
      </c>
      <c r="I674" s="262">
        <v>669</v>
      </c>
      <c r="J674" s="263" t="s">
        <v>383</v>
      </c>
      <c r="K674" s="187">
        <f t="shared" si="10"/>
        <v>3088</v>
      </c>
      <c r="L674" s="188">
        <v>1</v>
      </c>
    </row>
    <row r="675" spans="1:12" x14ac:dyDescent="0.25">
      <c r="A675" s="262">
        <v>4456</v>
      </c>
      <c r="B675" s="268" t="s">
        <v>382</v>
      </c>
      <c r="C675" s="264"/>
      <c r="D675">
        <v>674</v>
      </c>
      <c r="E675" s="263" t="s">
        <v>1859</v>
      </c>
      <c r="F675" s="263" t="s">
        <v>1859</v>
      </c>
      <c r="G675" s="263" t="s">
        <v>525</v>
      </c>
      <c r="H675" s="263" t="s">
        <v>526</v>
      </c>
      <c r="I675" s="262">
        <v>1034</v>
      </c>
      <c r="J675" s="263" t="s">
        <v>383</v>
      </c>
      <c r="K675" s="187">
        <f t="shared" si="10"/>
        <v>4456</v>
      </c>
      <c r="L675" s="188">
        <v>2</v>
      </c>
    </row>
    <row r="676" spans="1:12" x14ac:dyDescent="0.25">
      <c r="A676" s="262">
        <v>4475</v>
      </c>
      <c r="B676" s="268" t="s">
        <v>382</v>
      </c>
      <c r="C676" s="264"/>
      <c r="D676">
        <v>675</v>
      </c>
      <c r="E676" s="263" t="s">
        <v>1860</v>
      </c>
      <c r="F676" s="263" t="s">
        <v>1860</v>
      </c>
      <c r="G676" s="263" t="s">
        <v>1861</v>
      </c>
      <c r="H676" s="263" t="s">
        <v>1862</v>
      </c>
      <c r="I676" s="262">
        <v>1043</v>
      </c>
      <c r="J676" s="263" t="s">
        <v>383</v>
      </c>
      <c r="K676" s="187">
        <f t="shared" si="10"/>
        <v>4475</v>
      </c>
      <c r="L676" s="188">
        <v>3</v>
      </c>
    </row>
    <row r="677" spans="1:12" x14ac:dyDescent="0.25">
      <c r="A677" s="262">
        <v>5036</v>
      </c>
      <c r="B677" s="268" t="s">
        <v>382</v>
      </c>
      <c r="C677" s="264"/>
      <c r="D677">
        <v>676</v>
      </c>
      <c r="E677" s="263" t="s">
        <v>1863</v>
      </c>
      <c r="F677" s="263" t="s">
        <v>1863</v>
      </c>
      <c r="G677" s="263" t="s">
        <v>1864</v>
      </c>
      <c r="H677" s="263" t="s">
        <v>1865</v>
      </c>
      <c r="I677" s="262">
        <v>1091</v>
      </c>
      <c r="J677" s="263" t="s">
        <v>383</v>
      </c>
      <c r="K677" s="187">
        <f t="shared" si="10"/>
        <v>5036</v>
      </c>
      <c r="L677" s="188">
        <v>4</v>
      </c>
    </row>
    <row r="678" spans="1:12" x14ac:dyDescent="0.25">
      <c r="A678" s="262">
        <v>5519</v>
      </c>
      <c r="B678" s="268" t="s">
        <v>382</v>
      </c>
      <c r="C678" s="264"/>
      <c r="D678">
        <v>677</v>
      </c>
      <c r="E678" s="263" t="s">
        <v>1866</v>
      </c>
      <c r="F678" s="263" t="s">
        <v>1866</v>
      </c>
      <c r="G678" s="263" t="s">
        <v>1864</v>
      </c>
      <c r="H678" s="263" t="s">
        <v>1865</v>
      </c>
      <c r="I678" s="262">
        <v>1091</v>
      </c>
      <c r="J678" s="263" t="s">
        <v>383</v>
      </c>
      <c r="K678" s="187">
        <f t="shared" si="10"/>
        <v>5519</v>
      </c>
      <c r="L678" s="188">
        <v>5</v>
      </c>
    </row>
    <row r="679" spans="1:12" x14ac:dyDescent="0.25">
      <c r="A679" s="262">
        <v>5517</v>
      </c>
      <c r="B679" s="268" t="s">
        <v>382</v>
      </c>
      <c r="C679" s="264"/>
      <c r="D679">
        <v>678</v>
      </c>
      <c r="E679" s="263" t="s">
        <v>1867</v>
      </c>
      <c r="F679" s="263" t="s">
        <v>1867</v>
      </c>
      <c r="G679" s="263" t="s">
        <v>1864</v>
      </c>
      <c r="H679" s="263" t="s">
        <v>1865</v>
      </c>
      <c r="I679" s="262">
        <v>1091</v>
      </c>
      <c r="J679" s="263" t="s">
        <v>383</v>
      </c>
      <c r="K679" s="187">
        <f t="shared" si="10"/>
        <v>5517</v>
      </c>
      <c r="L679" s="188">
        <v>6</v>
      </c>
    </row>
    <row r="680" spans="1:12" x14ac:dyDescent="0.25">
      <c r="A680" s="262">
        <v>5521</v>
      </c>
      <c r="B680" s="268" t="s">
        <v>382</v>
      </c>
      <c r="C680" s="264"/>
      <c r="D680">
        <v>679</v>
      </c>
      <c r="E680" s="263" t="s">
        <v>1868</v>
      </c>
      <c r="F680" s="263" t="s">
        <v>1868</v>
      </c>
      <c r="G680" s="263" t="s">
        <v>1864</v>
      </c>
      <c r="H680" s="263" t="s">
        <v>1865</v>
      </c>
      <c r="I680" s="262">
        <v>1091</v>
      </c>
      <c r="J680" s="263" t="s">
        <v>383</v>
      </c>
      <c r="K680" s="187">
        <f t="shared" si="10"/>
        <v>5521</v>
      </c>
      <c r="L680" s="188">
        <v>7</v>
      </c>
    </row>
    <row r="681" spans="1:12" x14ac:dyDescent="0.25">
      <c r="A681" s="262">
        <v>338</v>
      </c>
      <c r="B681" s="268" t="s">
        <v>382</v>
      </c>
      <c r="C681" s="264"/>
      <c r="D681">
        <v>680</v>
      </c>
      <c r="E681" s="263" t="s">
        <v>1869</v>
      </c>
      <c r="F681" s="263" t="s">
        <v>1869</v>
      </c>
      <c r="G681" s="263" t="s">
        <v>625</v>
      </c>
      <c r="H681" s="263" t="s">
        <v>626</v>
      </c>
      <c r="I681" s="262">
        <v>18</v>
      </c>
      <c r="J681" s="263" t="s">
        <v>383</v>
      </c>
      <c r="K681" s="187">
        <f t="shared" si="10"/>
        <v>338</v>
      </c>
      <c r="L681" s="188">
        <v>8</v>
      </c>
    </row>
    <row r="682" spans="1:12" x14ac:dyDescent="0.25">
      <c r="A682" s="262">
        <v>3610</v>
      </c>
      <c r="B682" s="268" t="s">
        <v>382</v>
      </c>
      <c r="C682" s="264"/>
      <c r="D682">
        <v>681</v>
      </c>
      <c r="E682" s="263" t="s">
        <v>1870</v>
      </c>
      <c r="F682" s="263" t="s">
        <v>1870</v>
      </c>
      <c r="G682" s="263" t="s">
        <v>1871</v>
      </c>
      <c r="H682" s="263" t="s">
        <v>1872</v>
      </c>
      <c r="I682" s="262">
        <v>840</v>
      </c>
      <c r="J682" s="263" t="s">
        <v>383</v>
      </c>
      <c r="K682" s="187">
        <f t="shared" si="10"/>
        <v>3610</v>
      </c>
      <c r="L682" s="188">
        <v>9</v>
      </c>
    </row>
    <row r="683" spans="1:12" x14ac:dyDescent="0.25">
      <c r="A683" s="262">
        <v>2066</v>
      </c>
      <c r="B683" s="268" t="s">
        <v>382</v>
      </c>
      <c r="C683" s="264"/>
      <c r="D683">
        <v>682</v>
      </c>
      <c r="E683" s="263" t="s">
        <v>1873</v>
      </c>
      <c r="F683" s="263" t="s">
        <v>1873</v>
      </c>
      <c r="G683" s="263" t="s">
        <v>1874</v>
      </c>
      <c r="H683" s="263" t="s">
        <v>1875</v>
      </c>
      <c r="I683" s="262">
        <v>422</v>
      </c>
      <c r="J683" s="263" t="s">
        <v>383</v>
      </c>
      <c r="K683" s="187">
        <f t="shared" si="10"/>
        <v>2066</v>
      </c>
      <c r="L683" s="188">
        <v>10</v>
      </c>
    </row>
    <row r="684" spans="1:12" x14ac:dyDescent="0.25">
      <c r="A684" s="262">
        <v>3743</v>
      </c>
      <c r="B684" s="268" t="s">
        <v>382</v>
      </c>
      <c r="C684" s="264"/>
      <c r="D684">
        <v>683</v>
      </c>
      <c r="E684" s="263" t="s">
        <v>1876</v>
      </c>
      <c r="F684" s="263" t="s">
        <v>1876</v>
      </c>
      <c r="G684" s="263" t="s">
        <v>1874</v>
      </c>
      <c r="H684" s="263" t="s">
        <v>1875</v>
      </c>
      <c r="I684" s="262">
        <v>422</v>
      </c>
      <c r="J684" s="263" t="s">
        <v>383</v>
      </c>
      <c r="K684" s="187">
        <f t="shared" si="10"/>
        <v>3743</v>
      </c>
      <c r="L684" s="188">
        <v>11</v>
      </c>
    </row>
    <row r="685" spans="1:12" x14ac:dyDescent="0.25">
      <c r="A685" s="262">
        <v>71</v>
      </c>
      <c r="B685" s="268" t="s">
        <v>382</v>
      </c>
      <c r="C685" s="264"/>
      <c r="D685">
        <v>684</v>
      </c>
      <c r="E685" s="263" t="s">
        <v>209</v>
      </c>
      <c r="F685" s="263" t="s">
        <v>209</v>
      </c>
      <c r="G685" s="263" t="s">
        <v>937</v>
      </c>
      <c r="H685" s="263" t="s">
        <v>9</v>
      </c>
      <c r="I685" s="262">
        <v>34</v>
      </c>
      <c r="J685" s="263" t="s">
        <v>383</v>
      </c>
      <c r="K685" s="187">
        <f t="shared" si="10"/>
        <v>71</v>
      </c>
      <c r="L685" s="188">
        <v>12</v>
      </c>
    </row>
    <row r="686" spans="1:12" x14ac:dyDescent="0.25">
      <c r="A686" s="262">
        <v>372</v>
      </c>
      <c r="B686" s="268" t="s">
        <v>382</v>
      </c>
      <c r="C686" s="264"/>
      <c r="D686">
        <v>685</v>
      </c>
      <c r="E686" s="263" t="s">
        <v>1877</v>
      </c>
      <c r="F686" s="263" t="s">
        <v>1877</v>
      </c>
      <c r="G686" s="263" t="s">
        <v>937</v>
      </c>
      <c r="H686" s="263" t="s">
        <v>9</v>
      </c>
      <c r="I686" s="262">
        <v>34</v>
      </c>
      <c r="J686" s="263" t="s">
        <v>383</v>
      </c>
      <c r="K686" s="187">
        <f t="shared" si="10"/>
        <v>372</v>
      </c>
      <c r="L686" s="188">
        <v>13</v>
      </c>
    </row>
    <row r="687" spans="1:12" x14ac:dyDescent="0.25">
      <c r="A687" s="262">
        <v>373</v>
      </c>
      <c r="B687" s="268" t="s">
        <v>382</v>
      </c>
      <c r="C687" s="264"/>
      <c r="D687">
        <v>686</v>
      </c>
      <c r="E687" s="263" t="s">
        <v>1878</v>
      </c>
      <c r="F687" s="263" t="s">
        <v>1878</v>
      </c>
      <c r="G687" s="263" t="s">
        <v>937</v>
      </c>
      <c r="H687" s="263" t="s">
        <v>9</v>
      </c>
      <c r="I687" s="262">
        <v>34</v>
      </c>
      <c r="J687" s="263" t="s">
        <v>383</v>
      </c>
      <c r="K687" s="187">
        <f t="shared" si="10"/>
        <v>373</v>
      </c>
      <c r="L687" s="188">
        <v>14</v>
      </c>
    </row>
    <row r="688" spans="1:12" x14ac:dyDescent="0.25">
      <c r="A688" s="262">
        <v>374</v>
      </c>
      <c r="B688" s="268" t="s">
        <v>382</v>
      </c>
      <c r="C688" s="264"/>
      <c r="D688">
        <v>687</v>
      </c>
      <c r="E688" s="263" t="s">
        <v>1879</v>
      </c>
      <c r="F688" s="263" t="s">
        <v>1879</v>
      </c>
      <c r="G688" s="263" t="s">
        <v>937</v>
      </c>
      <c r="H688" s="263" t="s">
        <v>9</v>
      </c>
      <c r="I688" s="262">
        <v>34</v>
      </c>
      <c r="J688" s="263" t="s">
        <v>383</v>
      </c>
      <c r="K688" s="187">
        <f t="shared" si="10"/>
        <v>374</v>
      </c>
      <c r="L688" s="188">
        <v>15</v>
      </c>
    </row>
    <row r="689" spans="1:12" x14ac:dyDescent="0.25">
      <c r="A689" s="262">
        <v>4166</v>
      </c>
      <c r="B689" s="268" t="s">
        <v>382</v>
      </c>
      <c r="C689" s="264"/>
      <c r="D689">
        <v>688</v>
      </c>
      <c r="E689" s="263" t="s">
        <v>1880</v>
      </c>
      <c r="F689" s="263" t="s">
        <v>1880</v>
      </c>
      <c r="G689" s="263" t="s">
        <v>937</v>
      </c>
      <c r="H689" s="263" t="s">
        <v>9</v>
      </c>
      <c r="I689" s="262">
        <v>34</v>
      </c>
      <c r="J689" s="263" t="s">
        <v>383</v>
      </c>
      <c r="K689" s="187">
        <f t="shared" si="10"/>
        <v>4166</v>
      </c>
      <c r="L689" s="188">
        <v>16</v>
      </c>
    </row>
    <row r="690" spans="1:12" x14ac:dyDescent="0.25">
      <c r="A690" s="262">
        <v>3609</v>
      </c>
      <c r="B690" s="268" t="s">
        <v>382</v>
      </c>
      <c r="C690" s="264"/>
      <c r="D690">
        <v>689</v>
      </c>
      <c r="E690" s="263" t="s">
        <v>1881</v>
      </c>
      <c r="F690" s="263" t="s">
        <v>1881</v>
      </c>
      <c r="G690" s="263" t="s">
        <v>1717</v>
      </c>
      <c r="H690" s="263" t="s">
        <v>1718</v>
      </c>
      <c r="I690" s="262">
        <v>521</v>
      </c>
      <c r="J690" s="263" t="s">
        <v>383</v>
      </c>
      <c r="K690" s="187">
        <f t="shared" si="10"/>
        <v>3609</v>
      </c>
      <c r="L690" s="188">
        <v>17</v>
      </c>
    </row>
    <row r="691" spans="1:12" x14ac:dyDescent="0.25">
      <c r="A691" s="262">
        <v>5171</v>
      </c>
      <c r="B691" s="268" t="s">
        <v>382</v>
      </c>
      <c r="C691" s="264"/>
      <c r="D691">
        <v>690</v>
      </c>
      <c r="E691" s="263" t="s">
        <v>1882</v>
      </c>
      <c r="F691" s="263" t="s">
        <v>1882</v>
      </c>
      <c r="G691" s="263" t="s">
        <v>1883</v>
      </c>
      <c r="H691" s="263" t="s">
        <v>1884</v>
      </c>
      <c r="I691" s="262">
        <v>747</v>
      </c>
      <c r="J691" s="263" t="s">
        <v>383</v>
      </c>
      <c r="K691" s="187">
        <f t="shared" si="10"/>
        <v>5171</v>
      </c>
      <c r="L691" s="188">
        <v>18</v>
      </c>
    </row>
    <row r="692" spans="1:12" x14ac:dyDescent="0.25">
      <c r="A692" s="262">
        <v>5170</v>
      </c>
      <c r="B692" s="268" t="s">
        <v>382</v>
      </c>
      <c r="C692" s="264"/>
      <c r="D692">
        <v>691</v>
      </c>
      <c r="E692" s="263" t="s">
        <v>1885</v>
      </c>
      <c r="F692" s="263" t="s">
        <v>1885</v>
      </c>
      <c r="G692" s="263" t="s">
        <v>1883</v>
      </c>
      <c r="H692" s="263" t="s">
        <v>1884</v>
      </c>
      <c r="I692" s="262">
        <v>747</v>
      </c>
      <c r="J692" s="263" t="s">
        <v>383</v>
      </c>
      <c r="K692" s="187">
        <f t="shared" si="10"/>
        <v>5170</v>
      </c>
      <c r="L692" s="188">
        <v>19</v>
      </c>
    </row>
    <row r="693" spans="1:12" x14ac:dyDescent="0.25">
      <c r="A693" s="262">
        <v>3229</v>
      </c>
      <c r="B693" s="268" t="s">
        <v>382</v>
      </c>
      <c r="C693" s="264"/>
      <c r="D693">
        <v>692</v>
      </c>
      <c r="E693" s="263" t="s">
        <v>1886</v>
      </c>
      <c r="F693" s="263" t="s">
        <v>1886</v>
      </c>
      <c r="G693" s="263" t="s">
        <v>1883</v>
      </c>
      <c r="H693" s="263" t="s">
        <v>1884</v>
      </c>
      <c r="I693" s="262">
        <v>747</v>
      </c>
      <c r="J693" s="263" t="s">
        <v>383</v>
      </c>
      <c r="K693" s="187">
        <f t="shared" si="10"/>
        <v>3229</v>
      </c>
      <c r="L693" s="188">
        <v>20</v>
      </c>
    </row>
    <row r="694" spans="1:12" x14ac:dyDescent="0.25">
      <c r="A694" s="262">
        <v>3230</v>
      </c>
      <c r="B694" s="268" t="s">
        <v>382</v>
      </c>
      <c r="C694" s="264"/>
      <c r="D694">
        <v>693</v>
      </c>
      <c r="E694" s="263" t="s">
        <v>1887</v>
      </c>
      <c r="F694" s="263" t="s">
        <v>1887</v>
      </c>
      <c r="G694" s="263" t="s">
        <v>1883</v>
      </c>
      <c r="H694" s="263" t="s">
        <v>1884</v>
      </c>
      <c r="I694" s="262">
        <v>747</v>
      </c>
      <c r="J694" s="263" t="s">
        <v>383</v>
      </c>
      <c r="K694" s="187">
        <f t="shared" si="10"/>
        <v>3230</v>
      </c>
      <c r="L694" s="188">
        <v>21</v>
      </c>
    </row>
    <row r="695" spans="1:12" x14ac:dyDescent="0.25">
      <c r="A695" s="262">
        <v>3232</v>
      </c>
      <c r="B695" s="268" t="s">
        <v>382</v>
      </c>
      <c r="C695" s="264"/>
      <c r="D695">
        <v>694</v>
      </c>
      <c r="E695" s="263" t="s">
        <v>1888</v>
      </c>
      <c r="F695" s="263" t="s">
        <v>1888</v>
      </c>
      <c r="G695" s="263" t="s">
        <v>1883</v>
      </c>
      <c r="H695" s="263" t="s">
        <v>1884</v>
      </c>
      <c r="I695" s="262">
        <v>747</v>
      </c>
      <c r="J695" s="263" t="s">
        <v>383</v>
      </c>
      <c r="K695" s="187">
        <f t="shared" si="10"/>
        <v>3232</v>
      </c>
      <c r="L695" s="188">
        <v>22</v>
      </c>
    </row>
    <row r="696" spans="1:12" x14ac:dyDescent="0.25">
      <c r="A696" s="262">
        <v>4376</v>
      </c>
      <c r="B696" s="268" t="s">
        <v>382</v>
      </c>
      <c r="C696" s="264"/>
      <c r="D696">
        <v>695</v>
      </c>
      <c r="E696" s="263" t="s">
        <v>1889</v>
      </c>
      <c r="F696" s="263" t="s">
        <v>1889</v>
      </c>
      <c r="G696" s="263" t="s">
        <v>1883</v>
      </c>
      <c r="H696" s="263" t="s">
        <v>1884</v>
      </c>
      <c r="I696" s="262">
        <v>747</v>
      </c>
      <c r="J696" s="263" t="s">
        <v>383</v>
      </c>
      <c r="K696" s="187">
        <f t="shared" si="10"/>
        <v>4376</v>
      </c>
      <c r="L696" s="188">
        <v>23</v>
      </c>
    </row>
    <row r="697" spans="1:12" x14ac:dyDescent="0.25">
      <c r="A697" s="262">
        <v>3231</v>
      </c>
      <c r="B697" s="268" t="s">
        <v>382</v>
      </c>
      <c r="C697" s="264"/>
      <c r="D697">
        <v>696</v>
      </c>
      <c r="E697" s="263" t="s">
        <v>1890</v>
      </c>
      <c r="F697" s="263" t="s">
        <v>1890</v>
      </c>
      <c r="G697" s="263" t="s">
        <v>1883</v>
      </c>
      <c r="H697" s="263" t="s">
        <v>1884</v>
      </c>
      <c r="I697" s="262">
        <v>747</v>
      </c>
      <c r="J697" s="263" t="s">
        <v>383</v>
      </c>
      <c r="K697" s="187">
        <f t="shared" si="10"/>
        <v>3231</v>
      </c>
      <c r="L697" s="188">
        <v>24</v>
      </c>
    </row>
    <row r="698" spans="1:12" x14ac:dyDescent="0.25">
      <c r="A698" s="262">
        <v>878</v>
      </c>
      <c r="B698" s="268" t="s">
        <v>382</v>
      </c>
      <c r="C698" s="264"/>
      <c r="D698">
        <v>697</v>
      </c>
      <c r="E698" s="263" t="s">
        <v>1891</v>
      </c>
      <c r="F698" s="263" t="s">
        <v>1891</v>
      </c>
      <c r="G698" s="263" t="s">
        <v>990</v>
      </c>
      <c r="H698" s="263" t="s">
        <v>399</v>
      </c>
      <c r="I698" s="262">
        <v>186</v>
      </c>
      <c r="J698" s="263" t="s">
        <v>383</v>
      </c>
      <c r="K698" s="187">
        <f t="shared" si="10"/>
        <v>878</v>
      </c>
      <c r="L698" s="188">
        <v>1</v>
      </c>
    </row>
    <row r="699" spans="1:12" x14ac:dyDescent="0.25">
      <c r="A699" s="262">
        <v>5068</v>
      </c>
      <c r="B699" s="268" t="s">
        <v>382</v>
      </c>
      <c r="C699" s="264"/>
      <c r="D699">
        <v>698</v>
      </c>
      <c r="E699" s="263" t="s">
        <v>1892</v>
      </c>
      <c r="F699" s="263" t="s">
        <v>1892</v>
      </c>
      <c r="G699" s="263" t="s">
        <v>1893</v>
      </c>
      <c r="H699" s="263" t="s">
        <v>1894</v>
      </c>
      <c r="I699" s="262">
        <v>1012</v>
      </c>
      <c r="J699" s="263" t="s">
        <v>383</v>
      </c>
      <c r="K699" s="187">
        <f t="shared" si="10"/>
        <v>5068</v>
      </c>
      <c r="L699" s="188">
        <v>2</v>
      </c>
    </row>
    <row r="700" spans="1:12" x14ac:dyDescent="0.25">
      <c r="A700" s="262">
        <v>4402</v>
      </c>
      <c r="B700" s="268" t="s">
        <v>382</v>
      </c>
      <c r="C700" s="264"/>
      <c r="D700">
        <v>699</v>
      </c>
      <c r="E700" s="263" t="s">
        <v>1895</v>
      </c>
      <c r="F700" s="263" t="s">
        <v>1895</v>
      </c>
      <c r="G700" s="263" t="s">
        <v>1893</v>
      </c>
      <c r="H700" s="263" t="s">
        <v>1894</v>
      </c>
      <c r="I700" s="262">
        <v>1012</v>
      </c>
      <c r="J700" s="263" t="s">
        <v>383</v>
      </c>
      <c r="K700" s="187">
        <f t="shared" si="10"/>
        <v>4402</v>
      </c>
      <c r="L700" s="188">
        <v>3</v>
      </c>
    </row>
    <row r="701" spans="1:12" x14ac:dyDescent="0.25">
      <c r="A701" s="262">
        <v>3872</v>
      </c>
      <c r="B701" s="268" t="s">
        <v>382</v>
      </c>
      <c r="C701" s="264"/>
      <c r="D701">
        <v>700</v>
      </c>
      <c r="E701" s="263" t="s">
        <v>1896</v>
      </c>
      <c r="F701" s="263" t="s">
        <v>1896</v>
      </c>
      <c r="G701" s="263" t="s">
        <v>1897</v>
      </c>
      <c r="H701" s="263" t="s">
        <v>1898</v>
      </c>
      <c r="I701" s="262">
        <v>908</v>
      </c>
      <c r="J701" s="263" t="s">
        <v>383</v>
      </c>
      <c r="K701" s="187">
        <f t="shared" si="10"/>
        <v>3872</v>
      </c>
      <c r="L701" s="188">
        <v>4</v>
      </c>
    </row>
    <row r="702" spans="1:12" x14ac:dyDescent="0.25">
      <c r="A702" s="262">
        <v>1441</v>
      </c>
      <c r="B702" s="268" t="s">
        <v>382</v>
      </c>
      <c r="C702" s="264"/>
      <c r="D702">
        <v>701</v>
      </c>
      <c r="E702" s="263" t="s">
        <v>1899</v>
      </c>
      <c r="F702" s="263" t="s">
        <v>1900</v>
      </c>
      <c r="G702" s="263" t="s">
        <v>1901</v>
      </c>
      <c r="H702" s="263" t="s">
        <v>1902</v>
      </c>
      <c r="I702" s="262">
        <v>296</v>
      </c>
      <c r="J702" s="263" t="s">
        <v>383</v>
      </c>
      <c r="K702" s="187">
        <f t="shared" si="10"/>
        <v>1441</v>
      </c>
      <c r="L702" s="188">
        <v>5</v>
      </c>
    </row>
    <row r="703" spans="1:12" x14ac:dyDescent="0.25">
      <c r="A703" s="262">
        <v>1442</v>
      </c>
      <c r="B703" s="268" t="s">
        <v>382</v>
      </c>
      <c r="C703" s="264"/>
      <c r="D703">
        <v>702</v>
      </c>
      <c r="E703" s="263" t="s">
        <v>1903</v>
      </c>
      <c r="F703" s="263" t="s">
        <v>1903</v>
      </c>
      <c r="G703" s="263" t="s">
        <v>1901</v>
      </c>
      <c r="H703" s="263" t="s">
        <v>1902</v>
      </c>
      <c r="I703" s="262">
        <v>296</v>
      </c>
      <c r="J703" s="263" t="s">
        <v>383</v>
      </c>
      <c r="K703" s="187">
        <f t="shared" si="10"/>
        <v>1442</v>
      </c>
      <c r="L703" s="188">
        <v>6</v>
      </c>
    </row>
    <row r="704" spans="1:12" x14ac:dyDescent="0.25">
      <c r="A704" s="262">
        <v>7116</v>
      </c>
      <c r="B704" s="268" t="s">
        <v>382</v>
      </c>
      <c r="C704" s="264"/>
      <c r="D704">
        <v>703</v>
      </c>
      <c r="E704" s="263" t="s">
        <v>1904</v>
      </c>
      <c r="F704" s="263" t="s">
        <v>1904</v>
      </c>
      <c r="G704" s="263" t="s">
        <v>1905</v>
      </c>
      <c r="H704" s="263" t="s">
        <v>1906</v>
      </c>
      <c r="I704" s="262">
        <v>2335</v>
      </c>
      <c r="J704" s="263" t="s">
        <v>383</v>
      </c>
      <c r="K704" s="187">
        <f t="shared" si="10"/>
        <v>7116</v>
      </c>
      <c r="L704" s="188">
        <v>7</v>
      </c>
    </row>
    <row r="705" spans="1:12" x14ac:dyDescent="0.25">
      <c r="A705" s="262">
        <v>1446</v>
      </c>
      <c r="B705" s="268" t="s">
        <v>382</v>
      </c>
      <c r="C705" s="264"/>
      <c r="D705">
        <v>704</v>
      </c>
      <c r="E705" s="263" t="s">
        <v>1907</v>
      </c>
      <c r="F705" s="263" t="s">
        <v>1907</v>
      </c>
      <c r="G705" s="263" t="s">
        <v>15</v>
      </c>
      <c r="H705" s="263" t="s">
        <v>999</v>
      </c>
      <c r="I705" s="262">
        <v>297</v>
      </c>
      <c r="J705" s="263" t="s">
        <v>383</v>
      </c>
      <c r="K705" s="187">
        <f t="shared" si="10"/>
        <v>1446</v>
      </c>
      <c r="L705" s="188">
        <v>8</v>
      </c>
    </row>
    <row r="706" spans="1:12" x14ac:dyDescent="0.25">
      <c r="A706" s="262">
        <v>5192</v>
      </c>
      <c r="B706" s="268" t="s">
        <v>382</v>
      </c>
      <c r="C706" s="264"/>
      <c r="D706">
        <v>705</v>
      </c>
      <c r="E706" s="263" t="s">
        <v>1908</v>
      </c>
      <c r="F706" s="263" t="s">
        <v>1908</v>
      </c>
      <c r="G706" s="263" t="s">
        <v>15</v>
      </c>
      <c r="H706" s="263" t="s">
        <v>999</v>
      </c>
      <c r="I706" s="262">
        <v>297</v>
      </c>
      <c r="J706" s="263" t="s">
        <v>383</v>
      </c>
      <c r="K706" s="187">
        <f t="shared" si="10"/>
        <v>5192</v>
      </c>
      <c r="L706" s="188">
        <v>9</v>
      </c>
    </row>
    <row r="707" spans="1:12" x14ac:dyDescent="0.25">
      <c r="A707" s="262">
        <v>1447</v>
      </c>
      <c r="B707" s="268" t="s">
        <v>382</v>
      </c>
      <c r="C707" s="264"/>
      <c r="D707">
        <v>706</v>
      </c>
      <c r="E707" s="263" t="s">
        <v>1909</v>
      </c>
      <c r="F707" s="263" t="s">
        <v>1909</v>
      </c>
      <c r="G707" s="263" t="s">
        <v>15</v>
      </c>
      <c r="H707" s="263" t="s">
        <v>999</v>
      </c>
      <c r="I707" s="262">
        <v>297</v>
      </c>
      <c r="J707" s="263" t="s">
        <v>383</v>
      </c>
      <c r="K707" s="187">
        <f t="shared" ref="K707:K770" si="11">A707</f>
        <v>1447</v>
      </c>
      <c r="L707" s="188">
        <v>10</v>
      </c>
    </row>
    <row r="708" spans="1:12" x14ac:dyDescent="0.25">
      <c r="A708" s="262">
        <v>4304</v>
      </c>
      <c r="B708" s="268" t="s">
        <v>382</v>
      </c>
      <c r="C708" s="264"/>
      <c r="D708">
        <v>707</v>
      </c>
      <c r="E708" s="263" t="s">
        <v>14</v>
      </c>
      <c r="F708" s="263" t="s">
        <v>1910</v>
      </c>
      <c r="G708" s="263" t="s">
        <v>15</v>
      </c>
      <c r="H708" s="263" t="s">
        <v>999</v>
      </c>
      <c r="I708" s="262">
        <v>297</v>
      </c>
      <c r="J708" s="263" t="s">
        <v>383</v>
      </c>
      <c r="K708" s="187">
        <f t="shared" si="11"/>
        <v>4304</v>
      </c>
      <c r="L708" s="188">
        <v>11</v>
      </c>
    </row>
    <row r="709" spans="1:12" x14ac:dyDescent="0.25">
      <c r="A709" s="262">
        <v>3571</v>
      </c>
      <c r="B709" s="268" t="s">
        <v>382</v>
      </c>
      <c r="C709" s="264"/>
      <c r="D709">
        <v>708</v>
      </c>
      <c r="E709" s="263" t="s">
        <v>1911</v>
      </c>
      <c r="F709" s="263" t="s">
        <v>1912</v>
      </c>
      <c r="G709" s="263" t="s">
        <v>15</v>
      </c>
      <c r="H709" s="263" t="s">
        <v>999</v>
      </c>
      <c r="I709" s="262">
        <v>297</v>
      </c>
      <c r="J709" s="263" t="s">
        <v>383</v>
      </c>
      <c r="K709" s="187">
        <f t="shared" si="11"/>
        <v>3571</v>
      </c>
      <c r="L709" s="188">
        <v>12</v>
      </c>
    </row>
    <row r="710" spans="1:12" x14ac:dyDescent="0.25">
      <c r="A710" s="262">
        <v>3812</v>
      </c>
      <c r="B710" s="268" t="s">
        <v>382</v>
      </c>
      <c r="C710" s="264"/>
      <c r="D710">
        <v>709</v>
      </c>
      <c r="E710" s="263" t="s">
        <v>1913</v>
      </c>
      <c r="F710" s="263" t="s">
        <v>1914</v>
      </c>
      <c r="G710" s="263" t="s">
        <v>15</v>
      </c>
      <c r="H710" s="263" t="s">
        <v>999</v>
      </c>
      <c r="I710" s="262">
        <v>297</v>
      </c>
      <c r="J710" s="263" t="s">
        <v>383</v>
      </c>
      <c r="K710" s="187">
        <f t="shared" si="11"/>
        <v>3812</v>
      </c>
      <c r="L710" s="188">
        <v>13</v>
      </c>
    </row>
    <row r="711" spans="1:12" x14ac:dyDescent="0.25">
      <c r="A711" s="262">
        <v>6376</v>
      </c>
      <c r="B711" s="268" t="s">
        <v>382</v>
      </c>
      <c r="C711" s="264"/>
      <c r="D711">
        <v>710</v>
      </c>
      <c r="E711" s="263" t="s">
        <v>1915</v>
      </c>
      <c r="F711" s="263" t="s">
        <v>1916</v>
      </c>
      <c r="G711" s="263" t="s">
        <v>15</v>
      </c>
      <c r="H711" s="263" t="s">
        <v>999</v>
      </c>
      <c r="I711" s="262">
        <v>297</v>
      </c>
      <c r="J711" s="263" t="s">
        <v>383</v>
      </c>
      <c r="K711" s="187">
        <f t="shared" si="11"/>
        <v>6376</v>
      </c>
      <c r="L711" s="188">
        <v>14</v>
      </c>
    </row>
    <row r="712" spans="1:12" x14ac:dyDescent="0.25">
      <c r="A712" s="262">
        <v>6760</v>
      </c>
      <c r="B712" s="268" t="s">
        <v>382</v>
      </c>
      <c r="C712" s="264"/>
      <c r="D712">
        <v>711</v>
      </c>
      <c r="E712" s="263" t="s">
        <v>1917</v>
      </c>
      <c r="F712" s="263" t="s">
        <v>1918</v>
      </c>
      <c r="G712" s="263" t="s">
        <v>15</v>
      </c>
      <c r="H712" s="263" t="s">
        <v>999</v>
      </c>
      <c r="I712" s="262">
        <v>297</v>
      </c>
      <c r="J712" s="263" t="s">
        <v>383</v>
      </c>
      <c r="K712" s="187">
        <f t="shared" si="11"/>
        <v>6760</v>
      </c>
      <c r="L712" s="188">
        <v>15</v>
      </c>
    </row>
    <row r="713" spans="1:12" x14ac:dyDescent="0.25">
      <c r="A713" s="262">
        <v>5845</v>
      </c>
      <c r="B713" s="268" t="s">
        <v>382</v>
      </c>
      <c r="C713" s="264"/>
      <c r="D713">
        <v>712</v>
      </c>
      <c r="E713" s="263" t="s">
        <v>1919</v>
      </c>
      <c r="F713" s="263" t="s">
        <v>1920</v>
      </c>
      <c r="G713" s="263" t="s">
        <v>15</v>
      </c>
      <c r="H713" s="263" t="s">
        <v>999</v>
      </c>
      <c r="I713" s="262">
        <v>297</v>
      </c>
      <c r="J713" s="263" t="s">
        <v>383</v>
      </c>
      <c r="K713" s="187">
        <f t="shared" si="11"/>
        <v>5845</v>
      </c>
      <c r="L713" s="188">
        <v>16</v>
      </c>
    </row>
    <row r="714" spans="1:12" x14ac:dyDescent="0.25">
      <c r="A714" s="262">
        <v>8231</v>
      </c>
      <c r="B714" s="268" t="s">
        <v>382</v>
      </c>
      <c r="C714" s="264"/>
      <c r="D714">
        <v>713</v>
      </c>
      <c r="E714" s="263" t="s">
        <v>1921</v>
      </c>
      <c r="F714" s="263" t="s">
        <v>1921</v>
      </c>
      <c r="G714" s="263" t="s">
        <v>15</v>
      </c>
      <c r="H714" s="263" t="s">
        <v>999</v>
      </c>
      <c r="I714" s="262">
        <v>297</v>
      </c>
      <c r="J714" s="263" t="s">
        <v>383</v>
      </c>
      <c r="K714" s="187">
        <f t="shared" si="11"/>
        <v>8231</v>
      </c>
      <c r="L714" s="188">
        <v>17</v>
      </c>
    </row>
    <row r="715" spans="1:12" x14ac:dyDescent="0.25">
      <c r="A715" s="262">
        <v>1457</v>
      </c>
      <c r="B715" s="268" t="s">
        <v>382</v>
      </c>
      <c r="C715" s="264"/>
      <c r="D715">
        <v>714</v>
      </c>
      <c r="E715" s="263" t="s">
        <v>1922</v>
      </c>
      <c r="F715" s="263" t="s">
        <v>1923</v>
      </c>
      <c r="G715" s="263" t="s">
        <v>15</v>
      </c>
      <c r="H715" s="263" t="s">
        <v>999</v>
      </c>
      <c r="I715" s="262">
        <v>297</v>
      </c>
      <c r="J715" s="263" t="s">
        <v>383</v>
      </c>
      <c r="K715" s="187">
        <f t="shared" si="11"/>
        <v>1457</v>
      </c>
      <c r="L715" s="188">
        <v>18</v>
      </c>
    </row>
    <row r="716" spans="1:12" x14ac:dyDescent="0.25">
      <c r="A716" s="262">
        <v>4660</v>
      </c>
      <c r="B716" s="268" t="s">
        <v>382</v>
      </c>
      <c r="C716" s="264"/>
      <c r="D716">
        <v>715</v>
      </c>
      <c r="E716" s="263" t="s">
        <v>1924</v>
      </c>
      <c r="F716" s="263" t="s">
        <v>1924</v>
      </c>
      <c r="G716" s="263" t="s">
        <v>15</v>
      </c>
      <c r="H716" s="263" t="s">
        <v>999</v>
      </c>
      <c r="I716" s="262">
        <v>297</v>
      </c>
      <c r="J716" s="263" t="s">
        <v>383</v>
      </c>
      <c r="K716" s="187">
        <f t="shared" si="11"/>
        <v>4660</v>
      </c>
      <c r="L716" s="188">
        <v>19</v>
      </c>
    </row>
    <row r="717" spans="1:12" x14ac:dyDescent="0.25">
      <c r="A717" s="262">
        <v>6687</v>
      </c>
      <c r="B717" s="268" t="s">
        <v>382</v>
      </c>
      <c r="C717" s="264"/>
      <c r="D717">
        <v>716</v>
      </c>
      <c r="E717" s="263" t="s">
        <v>1925</v>
      </c>
      <c r="F717" s="263" t="s">
        <v>1926</v>
      </c>
      <c r="G717" s="263" t="s">
        <v>15</v>
      </c>
      <c r="H717" s="263" t="s">
        <v>999</v>
      </c>
      <c r="I717" s="262">
        <v>297</v>
      </c>
      <c r="J717" s="263" t="s">
        <v>383</v>
      </c>
      <c r="K717" s="187">
        <f t="shared" si="11"/>
        <v>6687</v>
      </c>
      <c r="L717" s="188">
        <v>20</v>
      </c>
    </row>
    <row r="718" spans="1:12" x14ac:dyDescent="0.25">
      <c r="A718" s="262">
        <v>6374</v>
      </c>
      <c r="B718" s="268" t="s">
        <v>382</v>
      </c>
      <c r="C718" s="264"/>
      <c r="D718">
        <v>717</v>
      </c>
      <c r="E718" s="263" t="s">
        <v>1927</v>
      </c>
      <c r="F718" s="263" t="s">
        <v>1928</v>
      </c>
      <c r="G718" s="263" t="s">
        <v>15</v>
      </c>
      <c r="H718" s="263" t="s">
        <v>999</v>
      </c>
      <c r="I718" s="262">
        <v>297</v>
      </c>
      <c r="J718" s="263" t="s">
        <v>383</v>
      </c>
      <c r="K718" s="187">
        <f t="shared" si="11"/>
        <v>6374</v>
      </c>
      <c r="L718" s="188">
        <v>21</v>
      </c>
    </row>
    <row r="719" spans="1:12" x14ac:dyDescent="0.25">
      <c r="A719" s="262">
        <v>6688</v>
      </c>
      <c r="B719" s="268" t="s">
        <v>382</v>
      </c>
      <c r="C719" s="264"/>
      <c r="D719">
        <v>718</v>
      </c>
      <c r="E719" s="263" t="s">
        <v>1929</v>
      </c>
      <c r="F719" s="263" t="s">
        <v>1930</v>
      </c>
      <c r="G719" s="263" t="s">
        <v>15</v>
      </c>
      <c r="H719" s="263" t="s">
        <v>999</v>
      </c>
      <c r="I719" s="262">
        <v>297</v>
      </c>
      <c r="J719" s="263" t="s">
        <v>383</v>
      </c>
      <c r="K719" s="187">
        <f t="shared" si="11"/>
        <v>6688</v>
      </c>
      <c r="L719" s="188">
        <v>22</v>
      </c>
    </row>
    <row r="720" spans="1:12" x14ac:dyDescent="0.25">
      <c r="A720" s="262">
        <v>6690</v>
      </c>
      <c r="B720" s="268" t="s">
        <v>382</v>
      </c>
      <c r="C720" s="264"/>
      <c r="D720">
        <v>719</v>
      </c>
      <c r="E720" s="263" t="s">
        <v>1931</v>
      </c>
      <c r="F720" s="263" t="s">
        <v>1932</v>
      </c>
      <c r="G720" s="263" t="s">
        <v>15</v>
      </c>
      <c r="H720" s="263" t="s">
        <v>999</v>
      </c>
      <c r="I720" s="262">
        <v>297</v>
      </c>
      <c r="J720" s="263" t="s">
        <v>383</v>
      </c>
      <c r="K720" s="187">
        <f t="shared" si="11"/>
        <v>6690</v>
      </c>
      <c r="L720" s="188">
        <v>23</v>
      </c>
    </row>
    <row r="721" spans="1:12" x14ac:dyDescent="0.25">
      <c r="A721" s="262">
        <v>4662</v>
      </c>
      <c r="B721" s="268" t="s">
        <v>382</v>
      </c>
      <c r="C721" s="264"/>
      <c r="D721">
        <v>720</v>
      </c>
      <c r="E721" s="263" t="s">
        <v>1933</v>
      </c>
      <c r="F721" s="263" t="s">
        <v>1934</v>
      </c>
      <c r="G721" s="263" t="s">
        <v>15</v>
      </c>
      <c r="H721" s="263" t="s">
        <v>999</v>
      </c>
      <c r="I721" s="262">
        <v>297</v>
      </c>
      <c r="J721" s="263" t="s">
        <v>383</v>
      </c>
      <c r="K721" s="187">
        <f t="shared" si="11"/>
        <v>4662</v>
      </c>
      <c r="L721" s="188">
        <v>24</v>
      </c>
    </row>
    <row r="722" spans="1:12" x14ac:dyDescent="0.25">
      <c r="A722" s="262">
        <v>1462</v>
      </c>
      <c r="B722" s="268" t="s">
        <v>382</v>
      </c>
      <c r="C722" s="264"/>
      <c r="D722">
        <v>721</v>
      </c>
      <c r="E722" s="263" t="s">
        <v>1935</v>
      </c>
      <c r="F722" s="263" t="s">
        <v>1936</v>
      </c>
      <c r="G722" s="263" t="s">
        <v>15</v>
      </c>
      <c r="H722" s="263" t="s">
        <v>999</v>
      </c>
      <c r="I722" s="262">
        <v>297</v>
      </c>
      <c r="J722" s="263" t="s">
        <v>383</v>
      </c>
      <c r="K722" s="187">
        <f t="shared" si="11"/>
        <v>1462</v>
      </c>
      <c r="L722" s="188">
        <v>1</v>
      </c>
    </row>
    <row r="723" spans="1:12" x14ac:dyDescent="0.25">
      <c r="A723" s="262">
        <v>5204</v>
      </c>
      <c r="B723" s="268" t="s">
        <v>382</v>
      </c>
      <c r="C723" s="264"/>
      <c r="D723">
        <v>722</v>
      </c>
      <c r="E723" s="263" t="s">
        <v>1937</v>
      </c>
      <c r="F723" s="263" t="s">
        <v>1938</v>
      </c>
      <c r="G723" s="263" t="s">
        <v>15</v>
      </c>
      <c r="H723" s="263" t="s">
        <v>999</v>
      </c>
      <c r="I723" s="262">
        <v>297</v>
      </c>
      <c r="J723" s="263" t="s">
        <v>383</v>
      </c>
      <c r="K723" s="187">
        <f t="shared" si="11"/>
        <v>5204</v>
      </c>
      <c r="L723" s="188">
        <v>2</v>
      </c>
    </row>
    <row r="724" spans="1:12" x14ac:dyDescent="0.25">
      <c r="A724" s="262">
        <v>6791</v>
      </c>
      <c r="B724" s="268" t="s">
        <v>382</v>
      </c>
      <c r="C724" s="264"/>
      <c r="D724">
        <v>723</v>
      </c>
      <c r="E724" s="263" t="s">
        <v>1939</v>
      </c>
      <c r="F724" s="263" t="s">
        <v>1940</v>
      </c>
      <c r="G724" s="263" t="s">
        <v>15</v>
      </c>
      <c r="H724" s="263" t="s">
        <v>999</v>
      </c>
      <c r="I724" s="262">
        <v>297</v>
      </c>
      <c r="J724" s="263" t="s">
        <v>383</v>
      </c>
      <c r="K724" s="187">
        <f t="shared" si="11"/>
        <v>6791</v>
      </c>
      <c r="L724" s="188">
        <v>3</v>
      </c>
    </row>
    <row r="725" spans="1:12" x14ac:dyDescent="0.25">
      <c r="A725" s="262">
        <v>6375</v>
      </c>
      <c r="B725" s="268" t="s">
        <v>382</v>
      </c>
      <c r="C725" s="264"/>
      <c r="D725">
        <v>724</v>
      </c>
      <c r="E725" s="263" t="s">
        <v>1941</v>
      </c>
      <c r="F725" s="263" t="s">
        <v>1942</v>
      </c>
      <c r="G725" s="263" t="s">
        <v>15</v>
      </c>
      <c r="H725" s="263" t="s">
        <v>999</v>
      </c>
      <c r="I725" s="262">
        <v>297</v>
      </c>
      <c r="J725" s="263" t="s">
        <v>383</v>
      </c>
      <c r="K725" s="187">
        <f t="shared" si="11"/>
        <v>6375</v>
      </c>
      <c r="L725" s="188">
        <v>4</v>
      </c>
    </row>
    <row r="726" spans="1:12" x14ac:dyDescent="0.25">
      <c r="A726" s="262">
        <v>6759</v>
      </c>
      <c r="B726" s="268" t="s">
        <v>382</v>
      </c>
      <c r="C726" s="264"/>
      <c r="D726">
        <v>725</v>
      </c>
      <c r="E726" s="263" t="s">
        <v>1943</v>
      </c>
      <c r="F726" s="263" t="s">
        <v>1944</v>
      </c>
      <c r="G726" s="263" t="s">
        <v>15</v>
      </c>
      <c r="H726" s="263" t="s">
        <v>999</v>
      </c>
      <c r="I726" s="262">
        <v>297</v>
      </c>
      <c r="J726" s="263" t="s">
        <v>383</v>
      </c>
      <c r="K726" s="187">
        <f t="shared" si="11"/>
        <v>6759</v>
      </c>
      <c r="L726" s="188">
        <v>5</v>
      </c>
    </row>
    <row r="727" spans="1:12" x14ac:dyDescent="0.25">
      <c r="A727" s="262">
        <v>6605</v>
      </c>
      <c r="B727" s="268" t="s">
        <v>382</v>
      </c>
      <c r="C727" s="264"/>
      <c r="D727">
        <v>726</v>
      </c>
      <c r="E727" s="263" t="s">
        <v>1945</v>
      </c>
      <c r="F727" s="263" t="s">
        <v>1946</v>
      </c>
      <c r="G727" s="263" t="s">
        <v>15</v>
      </c>
      <c r="H727" s="263" t="s">
        <v>999</v>
      </c>
      <c r="I727" s="262">
        <v>297</v>
      </c>
      <c r="J727" s="263" t="s">
        <v>383</v>
      </c>
      <c r="K727" s="187">
        <f t="shared" si="11"/>
        <v>6605</v>
      </c>
      <c r="L727" s="188">
        <v>6</v>
      </c>
    </row>
    <row r="728" spans="1:12" x14ac:dyDescent="0.25">
      <c r="A728" s="262">
        <v>5531</v>
      </c>
      <c r="B728" s="268" t="s">
        <v>382</v>
      </c>
      <c r="C728" s="264"/>
      <c r="D728">
        <v>727</v>
      </c>
      <c r="E728" s="263" t="s">
        <v>1947</v>
      </c>
      <c r="F728" s="263" t="s">
        <v>1948</v>
      </c>
      <c r="G728" s="263" t="s">
        <v>15</v>
      </c>
      <c r="H728" s="263" t="s">
        <v>999</v>
      </c>
      <c r="I728" s="262">
        <v>297</v>
      </c>
      <c r="J728" s="263" t="s">
        <v>383</v>
      </c>
      <c r="K728" s="187">
        <f t="shared" si="11"/>
        <v>5531</v>
      </c>
      <c r="L728" s="188">
        <v>7</v>
      </c>
    </row>
    <row r="729" spans="1:12" x14ac:dyDescent="0.25">
      <c r="A729" s="262">
        <v>6757</v>
      </c>
      <c r="B729" s="268" t="s">
        <v>382</v>
      </c>
      <c r="C729" s="264"/>
      <c r="D729">
        <v>728</v>
      </c>
      <c r="E729" s="263" t="s">
        <v>1949</v>
      </c>
      <c r="F729" s="263" t="s">
        <v>1950</v>
      </c>
      <c r="G729" s="263" t="s">
        <v>15</v>
      </c>
      <c r="H729" s="263" t="s">
        <v>999</v>
      </c>
      <c r="I729" s="262">
        <v>297</v>
      </c>
      <c r="J729" s="263" t="s">
        <v>383</v>
      </c>
      <c r="K729" s="187">
        <f t="shared" si="11"/>
        <v>6757</v>
      </c>
      <c r="L729" s="188">
        <v>8</v>
      </c>
    </row>
    <row r="730" spans="1:12" x14ac:dyDescent="0.25">
      <c r="A730" s="262">
        <v>6758</v>
      </c>
      <c r="B730" s="268" t="s">
        <v>382</v>
      </c>
      <c r="C730" s="264"/>
      <c r="D730">
        <v>729</v>
      </c>
      <c r="E730" s="263" t="s">
        <v>1951</v>
      </c>
      <c r="F730" s="263" t="s">
        <v>1952</v>
      </c>
      <c r="G730" s="263" t="s">
        <v>15</v>
      </c>
      <c r="H730" s="263" t="s">
        <v>999</v>
      </c>
      <c r="I730" s="262">
        <v>297</v>
      </c>
      <c r="J730" s="263" t="s">
        <v>383</v>
      </c>
      <c r="K730" s="187">
        <f t="shared" si="11"/>
        <v>6758</v>
      </c>
      <c r="L730" s="188">
        <v>9</v>
      </c>
    </row>
    <row r="731" spans="1:12" x14ac:dyDescent="0.25">
      <c r="A731" s="262">
        <v>6749</v>
      </c>
      <c r="B731" s="268" t="s">
        <v>382</v>
      </c>
      <c r="C731" s="264"/>
      <c r="D731">
        <v>730</v>
      </c>
      <c r="E731" s="263" t="s">
        <v>1953</v>
      </c>
      <c r="F731" s="263" t="s">
        <v>1953</v>
      </c>
      <c r="G731" s="263" t="s">
        <v>1954</v>
      </c>
      <c r="H731" s="263" t="s">
        <v>1354</v>
      </c>
      <c r="I731" s="262">
        <v>549</v>
      </c>
      <c r="J731" s="263" t="s">
        <v>383</v>
      </c>
      <c r="K731" s="187">
        <f t="shared" si="11"/>
        <v>6749</v>
      </c>
      <c r="L731" s="188">
        <v>10</v>
      </c>
    </row>
    <row r="732" spans="1:12" x14ac:dyDescent="0.25">
      <c r="A732" s="262">
        <v>6748</v>
      </c>
      <c r="B732" s="268" t="s">
        <v>382</v>
      </c>
      <c r="C732" s="264"/>
      <c r="D732">
        <v>731</v>
      </c>
      <c r="E732" s="263" t="s">
        <v>1955</v>
      </c>
      <c r="F732" s="263" t="s">
        <v>1956</v>
      </c>
      <c r="G732" s="263" t="s">
        <v>1954</v>
      </c>
      <c r="H732" s="263" t="s">
        <v>1354</v>
      </c>
      <c r="I732" s="262">
        <v>549</v>
      </c>
      <c r="J732" s="263" t="s">
        <v>383</v>
      </c>
      <c r="K732" s="187">
        <f t="shared" si="11"/>
        <v>6748</v>
      </c>
      <c r="L732" s="188">
        <v>11</v>
      </c>
    </row>
    <row r="733" spans="1:12" x14ac:dyDescent="0.25">
      <c r="A733" s="262">
        <v>3951</v>
      </c>
      <c r="B733" s="268" t="s">
        <v>382</v>
      </c>
      <c r="C733" s="264"/>
      <c r="D733">
        <v>732</v>
      </c>
      <c r="E733" s="263" t="s">
        <v>1957</v>
      </c>
      <c r="F733" s="263" t="s">
        <v>1957</v>
      </c>
      <c r="G733" s="263" t="s">
        <v>1958</v>
      </c>
      <c r="H733" s="263" t="s">
        <v>1959</v>
      </c>
      <c r="I733" s="262">
        <v>945</v>
      </c>
      <c r="J733" s="263" t="s">
        <v>383</v>
      </c>
      <c r="K733" s="187">
        <f t="shared" si="11"/>
        <v>3951</v>
      </c>
      <c r="L733" s="188">
        <v>12</v>
      </c>
    </row>
    <row r="734" spans="1:12" x14ac:dyDescent="0.25">
      <c r="A734" s="262">
        <v>4626</v>
      </c>
      <c r="B734" s="268" t="s">
        <v>382</v>
      </c>
      <c r="C734" s="264"/>
      <c r="D734">
        <v>733</v>
      </c>
      <c r="E734" s="263" t="s">
        <v>1960</v>
      </c>
      <c r="F734" s="263" t="s">
        <v>1960</v>
      </c>
      <c r="G734" s="263" t="s">
        <v>1961</v>
      </c>
      <c r="H734" s="263" t="s">
        <v>1962</v>
      </c>
      <c r="I734" s="262">
        <v>298</v>
      </c>
      <c r="J734" s="263" t="s">
        <v>383</v>
      </c>
      <c r="K734" s="187">
        <f t="shared" si="11"/>
        <v>4626</v>
      </c>
      <c r="L734" s="188">
        <v>13</v>
      </c>
    </row>
    <row r="735" spans="1:12" x14ac:dyDescent="0.25">
      <c r="A735" s="262">
        <v>6735</v>
      </c>
      <c r="B735" s="268" t="s">
        <v>382</v>
      </c>
      <c r="C735" s="264"/>
      <c r="D735">
        <v>734</v>
      </c>
      <c r="E735" s="263" t="s">
        <v>1963</v>
      </c>
      <c r="F735" s="263" t="s">
        <v>1964</v>
      </c>
      <c r="G735" s="263" t="s">
        <v>1961</v>
      </c>
      <c r="H735" s="263" t="s">
        <v>1962</v>
      </c>
      <c r="I735" s="262">
        <v>298</v>
      </c>
      <c r="J735" s="263" t="s">
        <v>383</v>
      </c>
      <c r="K735" s="187">
        <f t="shared" si="11"/>
        <v>6735</v>
      </c>
      <c r="L735" s="188">
        <v>14</v>
      </c>
    </row>
    <row r="736" spans="1:12" x14ac:dyDescent="0.25">
      <c r="A736" s="262">
        <v>6737</v>
      </c>
      <c r="B736" s="268" t="s">
        <v>382</v>
      </c>
      <c r="C736" s="264"/>
      <c r="D736">
        <v>735</v>
      </c>
      <c r="E736" s="263" t="s">
        <v>1965</v>
      </c>
      <c r="F736" s="263" t="s">
        <v>1965</v>
      </c>
      <c r="G736" s="263" t="s">
        <v>1961</v>
      </c>
      <c r="H736" s="263" t="s">
        <v>1962</v>
      </c>
      <c r="I736" s="262">
        <v>298</v>
      </c>
      <c r="J736" s="263" t="s">
        <v>383</v>
      </c>
      <c r="K736" s="187">
        <f t="shared" si="11"/>
        <v>6737</v>
      </c>
      <c r="L736" s="188">
        <v>15</v>
      </c>
    </row>
    <row r="737" spans="1:12" x14ac:dyDescent="0.25">
      <c r="A737" s="262">
        <v>6736</v>
      </c>
      <c r="B737" s="268" t="s">
        <v>382</v>
      </c>
      <c r="C737" s="264"/>
      <c r="D737">
        <v>736</v>
      </c>
      <c r="E737" s="263" t="s">
        <v>1966</v>
      </c>
      <c r="F737" s="263" t="s">
        <v>1967</v>
      </c>
      <c r="G737" s="263" t="s">
        <v>1961</v>
      </c>
      <c r="H737" s="263" t="s">
        <v>1962</v>
      </c>
      <c r="I737" s="262">
        <v>298</v>
      </c>
      <c r="J737" s="263" t="s">
        <v>383</v>
      </c>
      <c r="K737" s="187">
        <f t="shared" si="11"/>
        <v>6736</v>
      </c>
      <c r="L737" s="188">
        <v>16</v>
      </c>
    </row>
    <row r="738" spans="1:12" x14ac:dyDescent="0.25">
      <c r="A738" s="262">
        <v>6920</v>
      </c>
      <c r="B738" s="268" t="s">
        <v>382</v>
      </c>
      <c r="C738" s="264"/>
      <c r="D738">
        <v>737</v>
      </c>
      <c r="E738" s="263" t="s">
        <v>1968</v>
      </c>
      <c r="F738" s="263" t="s">
        <v>1968</v>
      </c>
      <c r="G738" s="263" t="s">
        <v>1438</v>
      </c>
      <c r="H738" s="263" t="s">
        <v>1439</v>
      </c>
      <c r="I738" s="262">
        <v>984</v>
      </c>
      <c r="J738" s="263" t="s">
        <v>383</v>
      </c>
      <c r="K738" s="187">
        <f t="shared" si="11"/>
        <v>6920</v>
      </c>
      <c r="L738" s="188">
        <v>17</v>
      </c>
    </row>
    <row r="739" spans="1:12" x14ac:dyDescent="0.25">
      <c r="A739" s="262">
        <v>6447</v>
      </c>
      <c r="B739" s="268" t="s">
        <v>382</v>
      </c>
      <c r="C739" s="264"/>
      <c r="D739">
        <v>738</v>
      </c>
      <c r="E739" s="263" t="s">
        <v>1969</v>
      </c>
      <c r="F739" s="263" t="s">
        <v>1969</v>
      </c>
      <c r="G739" s="263" t="s">
        <v>505</v>
      </c>
      <c r="H739" s="263" t="s">
        <v>506</v>
      </c>
      <c r="I739" s="262">
        <v>399</v>
      </c>
      <c r="J739" s="263" t="s">
        <v>383</v>
      </c>
      <c r="K739" s="187">
        <f t="shared" si="11"/>
        <v>6447</v>
      </c>
      <c r="L739" s="188">
        <v>18</v>
      </c>
    </row>
    <row r="740" spans="1:12" x14ac:dyDescent="0.25">
      <c r="A740" s="262">
        <v>6448</v>
      </c>
      <c r="B740" s="268" t="s">
        <v>382</v>
      </c>
      <c r="C740" s="264"/>
      <c r="D740">
        <v>739</v>
      </c>
      <c r="E740" s="263" t="s">
        <v>1970</v>
      </c>
      <c r="F740" s="263" t="s">
        <v>1970</v>
      </c>
      <c r="G740" s="263" t="s">
        <v>505</v>
      </c>
      <c r="H740" s="263" t="s">
        <v>506</v>
      </c>
      <c r="I740" s="262">
        <v>399</v>
      </c>
      <c r="J740" s="263" t="s">
        <v>383</v>
      </c>
      <c r="K740" s="187">
        <f t="shared" si="11"/>
        <v>6448</v>
      </c>
      <c r="L740" s="188">
        <v>19</v>
      </c>
    </row>
    <row r="741" spans="1:12" x14ac:dyDescent="0.25">
      <c r="A741" s="262">
        <v>3035</v>
      </c>
      <c r="B741" s="268" t="s">
        <v>382</v>
      </c>
      <c r="C741" s="264"/>
      <c r="D741">
        <v>740</v>
      </c>
      <c r="E741" s="263" t="s">
        <v>1971</v>
      </c>
      <c r="F741" s="263" t="s">
        <v>1971</v>
      </c>
      <c r="G741" s="263" t="s">
        <v>801</v>
      </c>
      <c r="H741" s="263" t="s">
        <v>802</v>
      </c>
      <c r="I741" s="262">
        <v>865</v>
      </c>
      <c r="J741" s="263" t="s">
        <v>383</v>
      </c>
      <c r="K741" s="187">
        <f t="shared" si="11"/>
        <v>3035</v>
      </c>
      <c r="L741" s="188">
        <v>20</v>
      </c>
    </row>
    <row r="742" spans="1:12" x14ac:dyDescent="0.25">
      <c r="A742" s="262">
        <v>5716</v>
      </c>
      <c r="B742" s="268" t="s">
        <v>382</v>
      </c>
      <c r="C742" s="264"/>
      <c r="D742">
        <v>741</v>
      </c>
      <c r="E742" s="263" t="s">
        <v>1972</v>
      </c>
      <c r="F742" s="263" t="s">
        <v>1973</v>
      </c>
      <c r="G742" s="263" t="s">
        <v>798</v>
      </c>
      <c r="H742" s="263" t="s">
        <v>799</v>
      </c>
      <c r="I742" s="262">
        <v>2137</v>
      </c>
      <c r="J742" s="263" t="s">
        <v>383</v>
      </c>
      <c r="K742" s="187">
        <f t="shared" si="11"/>
        <v>5716</v>
      </c>
      <c r="L742" s="188">
        <v>21</v>
      </c>
    </row>
    <row r="743" spans="1:12" x14ac:dyDescent="0.25">
      <c r="A743" s="262">
        <v>6145</v>
      </c>
      <c r="B743" s="268" t="s">
        <v>382</v>
      </c>
      <c r="C743" s="264"/>
      <c r="D743">
        <v>742</v>
      </c>
      <c r="E743" s="263" t="s">
        <v>1974</v>
      </c>
      <c r="F743" s="263" t="s">
        <v>1974</v>
      </c>
      <c r="G743" s="263" t="s">
        <v>1975</v>
      </c>
      <c r="H743" s="263" t="s">
        <v>1976</v>
      </c>
      <c r="I743" s="262">
        <v>2187</v>
      </c>
      <c r="J743" s="263" t="s">
        <v>383</v>
      </c>
      <c r="K743" s="187">
        <f t="shared" si="11"/>
        <v>6145</v>
      </c>
      <c r="L743" s="188">
        <v>22</v>
      </c>
    </row>
    <row r="744" spans="1:12" x14ac:dyDescent="0.25">
      <c r="A744" s="262">
        <v>3729</v>
      </c>
      <c r="B744" s="268" t="s">
        <v>382</v>
      </c>
      <c r="C744" s="264"/>
      <c r="D744">
        <v>743</v>
      </c>
      <c r="E744" s="263" t="s">
        <v>1977</v>
      </c>
      <c r="F744" s="263" t="s">
        <v>1977</v>
      </c>
      <c r="G744" s="263" t="s">
        <v>561</v>
      </c>
      <c r="H744" s="263" t="s">
        <v>562</v>
      </c>
      <c r="I744" s="262">
        <v>870</v>
      </c>
      <c r="J744" s="263" t="s">
        <v>383</v>
      </c>
      <c r="K744" s="187">
        <f t="shared" si="11"/>
        <v>3729</v>
      </c>
      <c r="L744" s="188">
        <v>23</v>
      </c>
    </row>
    <row r="745" spans="1:12" x14ac:dyDescent="0.25">
      <c r="A745" s="262">
        <v>4648</v>
      </c>
      <c r="B745" s="268" t="s">
        <v>382</v>
      </c>
      <c r="C745" s="264"/>
      <c r="D745">
        <v>744</v>
      </c>
      <c r="E745" s="263" t="s">
        <v>1978</v>
      </c>
      <c r="F745" s="263" t="s">
        <v>1979</v>
      </c>
      <c r="G745" s="263" t="s">
        <v>992</v>
      </c>
      <c r="H745" s="263" t="s">
        <v>993</v>
      </c>
      <c r="I745" s="262">
        <v>974</v>
      </c>
      <c r="J745" s="263" t="s">
        <v>383</v>
      </c>
      <c r="K745" s="187">
        <f t="shared" si="11"/>
        <v>4648</v>
      </c>
      <c r="L745" s="188">
        <v>24</v>
      </c>
    </row>
    <row r="746" spans="1:12" x14ac:dyDescent="0.25">
      <c r="A746" s="262">
        <v>4374</v>
      </c>
      <c r="B746" s="268" t="s">
        <v>382</v>
      </c>
      <c r="C746" s="264"/>
      <c r="D746">
        <v>745</v>
      </c>
      <c r="E746" s="263" t="s">
        <v>1980</v>
      </c>
      <c r="F746" s="263" t="s">
        <v>1980</v>
      </c>
      <c r="G746" s="263" t="s">
        <v>1981</v>
      </c>
      <c r="H746" s="263" t="s">
        <v>1982</v>
      </c>
      <c r="I746" s="262">
        <v>1006</v>
      </c>
      <c r="J746" s="263" t="s">
        <v>383</v>
      </c>
      <c r="K746" s="187">
        <f t="shared" si="11"/>
        <v>4374</v>
      </c>
      <c r="L746" s="188">
        <v>1</v>
      </c>
    </row>
    <row r="747" spans="1:12" x14ac:dyDescent="0.25">
      <c r="A747" s="262">
        <v>6042</v>
      </c>
      <c r="B747" s="268" t="s">
        <v>382</v>
      </c>
      <c r="C747" s="264"/>
      <c r="D747">
        <v>746</v>
      </c>
      <c r="E747" s="263" t="s">
        <v>1983</v>
      </c>
      <c r="F747" s="263" t="s">
        <v>1983</v>
      </c>
      <c r="G747" s="263" t="s">
        <v>804</v>
      </c>
      <c r="H747" s="263" t="s">
        <v>805</v>
      </c>
      <c r="I747" s="262">
        <v>69</v>
      </c>
      <c r="J747" s="263" t="s">
        <v>383</v>
      </c>
      <c r="K747" s="187">
        <f t="shared" si="11"/>
        <v>6042</v>
      </c>
      <c r="L747" s="188">
        <v>2</v>
      </c>
    </row>
    <row r="748" spans="1:12" x14ac:dyDescent="0.25">
      <c r="A748" s="262">
        <v>4718</v>
      </c>
      <c r="B748" s="268" t="s">
        <v>382</v>
      </c>
      <c r="C748" s="264"/>
      <c r="D748">
        <v>747</v>
      </c>
      <c r="E748" s="263" t="s">
        <v>1984</v>
      </c>
      <c r="F748" s="263" t="s">
        <v>1985</v>
      </c>
      <c r="G748" s="263" t="s">
        <v>203</v>
      </c>
      <c r="H748" s="263" t="s">
        <v>40</v>
      </c>
      <c r="I748" s="262">
        <v>523</v>
      </c>
      <c r="J748" s="263" t="s">
        <v>383</v>
      </c>
      <c r="K748" s="187">
        <f t="shared" si="11"/>
        <v>4718</v>
      </c>
      <c r="L748" s="188">
        <v>3</v>
      </c>
    </row>
    <row r="749" spans="1:12" x14ac:dyDescent="0.25">
      <c r="A749" s="262">
        <v>4716</v>
      </c>
      <c r="B749" s="268" t="s">
        <v>382</v>
      </c>
      <c r="C749" s="264"/>
      <c r="D749">
        <v>748</v>
      </c>
      <c r="E749" s="263" t="s">
        <v>1986</v>
      </c>
      <c r="F749" s="263" t="s">
        <v>1987</v>
      </c>
      <c r="G749" s="263" t="s">
        <v>203</v>
      </c>
      <c r="H749" s="263" t="s">
        <v>40</v>
      </c>
      <c r="I749" s="262">
        <v>523</v>
      </c>
      <c r="J749" s="263" t="s">
        <v>383</v>
      </c>
      <c r="K749" s="187">
        <f t="shared" si="11"/>
        <v>4716</v>
      </c>
      <c r="L749" s="188">
        <v>4</v>
      </c>
    </row>
    <row r="750" spans="1:12" x14ac:dyDescent="0.25">
      <c r="A750" s="262">
        <v>4715</v>
      </c>
      <c r="B750" s="268" t="s">
        <v>382</v>
      </c>
      <c r="C750" s="264"/>
      <c r="D750">
        <v>749</v>
      </c>
      <c r="E750" s="263" t="s">
        <v>1988</v>
      </c>
      <c r="F750" s="263" t="s">
        <v>1989</v>
      </c>
      <c r="G750" s="263" t="s">
        <v>203</v>
      </c>
      <c r="H750" s="263" t="s">
        <v>40</v>
      </c>
      <c r="I750" s="262">
        <v>523</v>
      </c>
      <c r="J750" s="263" t="s">
        <v>383</v>
      </c>
      <c r="K750" s="187">
        <f t="shared" si="11"/>
        <v>4715</v>
      </c>
      <c r="L750" s="188">
        <v>5</v>
      </c>
    </row>
    <row r="751" spans="1:12" x14ac:dyDescent="0.25">
      <c r="A751" s="262">
        <v>4717</v>
      </c>
      <c r="B751" s="268" t="s">
        <v>382</v>
      </c>
      <c r="C751" s="264"/>
      <c r="D751">
        <v>750</v>
      </c>
      <c r="E751" s="263" t="s">
        <v>1990</v>
      </c>
      <c r="F751" s="263" t="s">
        <v>1991</v>
      </c>
      <c r="G751" s="263" t="s">
        <v>203</v>
      </c>
      <c r="H751" s="263" t="s">
        <v>40</v>
      </c>
      <c r="I751" s="262">
        <v>523</v>
      </c>
      <c r="J751" s="263" t="s">
        <v>383</v>
      </c>
      <c r="K751" s="187">
        <f t="shared" si="11"/>
        <v>4717</v>
      </c>
      <c r="L751" s="188">
        <v>6</v>
      </c>
    </row>
    <row r="752" spans="1:12" x14ac:dyDescent="0.25">
      <c r="A752" s="262">
        <v>6409</v>
      </c>
      <c r="B752" s="268" t="s">
        <v>382</v>
      </c>
      <c r="C752" s="264"/>
      <c r="D752">
        <v>751</v>
      </c>
      <c r="E752" s="263" t="s">
        <v>1992</v>
      </c>
      <c r="F752" s="263" t="s">
        <v>1992</v>
      </c>
      <c r="G752" s="263" t="s">
        <v>709</v>
      </c>
      <c r="H752" s="263" t="s">
        <v>20</v>
      </c>
      <c r="I752" s="262">
        <v>2</v>
      </c>
      <c r="J752" s="263" t="s">
        <v>383</v>
      </c>
      <c r="K752" s="187">
        <f t="shared" si="11"/>
        <v>6409</v>
      </c>
      <c r="L752" s="188">
        <v>7</v>
      </c>
    </row>
    <row r="753" spans="1:12" x14ac:dyDescent="0.25">
      <c r="A753" s="262">
        <v>4160</v>
      </c>
      <c r="B753" s="268" t="s">
        <v>382</v>
      </c>
      <c r="C753" s="264"/>
      <c r="D753">
        <v>752</v>
      </c>
      <c r="E753" s="263" t="s">
        <v>1993</v>
      </c>
      <c r="F753" s="263" t="s">
        <v>1993</v>
      </c>
      <c r="G753" s="263" t="s">
        <v>505</v>
      </c>
      <c r="H753" s="263" t="s">
        <v>506</v>
      </c>
      <c r="I753" s="262">
        <v>399</v>
      </c>
      <c r="J753" s="263" t="s">
        <v>383</v>
      </c>
      <c r="K753" s="187">
        <f t="shared" si="11"/>
        <v>4160</v>
      </c>
      <c r="L753" s="188">
        <v>8</v>
      </c>
    </row>
    <row r="754" spans="1:12" x14ac:dyDescent="0.25">
      <c r="A754" s="262">
        <v>3465</v>
      </c>
      <c r="B754" s="268" t="s">
        <v>382</v>
      </c>
      <c r="C754" s="264"/>
      <c r="D754">
        <v>753</v>
      </c>
      <c r="E754" s="263" t="s">
        <v>21</v>
      </c>
      <c r="F754" s="263" t="s">
        <v>21</v>
      </c>
      <c r="G754" s="263" t="s">
        <v>220</v>
      </c>
      <c r="H754" s="263" t="s">
        <v>1994</v>
      </c>
      <c r="I754" s="262">
        <v>816</v>
      </c>
      <c r="J754" s="263" t="s">
        <v>398</v>
      </c>
      <c r="K754" s="187">
        <f t="shared" si="11"/>
        <v>3465</v>
      </c>
      <c r="L754" s="188">
        <v>9</v>
      </c>
    </row>
    <row r="755" spans="1:12" x14ac:dyDescent="0.25">
      <c r="A755" s="262">
        <v>3662</v>
      </c>
      <c r="B755" s="268" t="s">
        <v>382</v>
      </c>
      <c r="C755" s="264"/>
      <c r="D755">
        <v>754</v>
      </c>
      <c r="E755" s="263" t="s">
        <v>1995</v>
      </c>
      <c r="F755" s="263" t="s">
        <v>1995</v>
      </c>
      <c r="G755" s="263" t="s">
        <v>505</v>
      </c>
      <c r="H755" s="263" t="s">
        <v>506</v>
      </c>
      <c r="I755" s="262">
        <v>399</v>
      </c>
      <c r="J755" s="263" t="s">
        <v>383</v>
      </c>
      <c r="K755" s="187">
        <f t="shared" si="11"/>
        <v>3662</v>
      </c>
      <c r="L755" s="188">
        <v>10</v>
      </c>
    </row>
    <row r="756" spans="1:12" x14ac:dyDescent="0.25">
      <c r="A756" s="262">
        <v>4782</v>
      </c>
      <c r="B756" s="268" t="s">
        <v>382</v>
      </c>
      <c r="C756" s="264"/>
      <c r="D756">
        <v>755</v>
      </c>
      <c r="E756" s="263" t="s">
        <v>1996</v>
      </c>
      <c r="F756" s="263" t="s">
        <v>1996</v>
      </c>
      <c r="G756" s="263" t="s">
        <v>505</v>
      </c>
      <c r="H756" s="263" t="s">
        <v>506</v>
      </c>
      <c r="I756" s="262">
        <v>399</v>
      </c>
      <c r="J756" s="263" t="s">
        <v>383</v>
      </c>
      <c r="K756" s="187">
        <f t="shared" si="11"/>
        <v>4782</v>
      </c>
      <c r="L756" s="188">
        <v>11</v>
      </c>
    </row>
    <row r="757" spans="1:12" x14ac:dyDescent="0.25">
      <c r="A757" s="262">
        <v>6442</v>
      </c>
      <c r="B757" s="268" t="s">
        <v>382</v>
      </c>
      <c r="C757" s="264"/>
      <c r="D757">
        <v>756</v>
      </c>
      <c r="E757" s="263" t="s">
        <v>1997</v>
      </c>
      <c r="F757" s="263" t="s">
        <v>1997</v>
      </c>
      <c r="G757" s="263" t="s">
        <v>505</v>
      </c>
      <c r="H757" s="263" t="s">
        <v>506</v>
      </c>
      <c r="I757" s="262">
        <v>399</v>
      </c>
      <c r="J757" s="263" t="s">
        <v>383</v>
      </c>
      <c r="K757" s="187">
        <f t="shared" si="11"/>
        <v>6442</v>
      </c>
      <c r="L757" s="188">
        <v>12</v>
      </c>
    </row>
    <row r="758" spans="1:12" x14ac:dyDescent="0.25">
      <c r="A758" s="262">
        <v>6444</v>
      </c>
      <c r="B758" s="268" t="s">
        <v>382</v>
      </c>
      <c r="C758" s="264"/>
      <c r="D758">
        <v>757</v>
      </c>
      <c r="E758" s="263" t="s">
        <v>1998</v>
      </c>
      <c r="F758" s="263" t="s">
        <v>1998</v>
      </c>
      <c r="G758" s="263" t="s">
        <v>505</v>
      </c>
      <c r="H758" s="263" t="s">
        <v>506</v>
      </c>
      <c r="I758" s="262">
        <v>399</v>
      </c>
      <c r="J758" s="263" t="s">
        <v>383</v>
      </c>
      <c r="K758" s="187">
        <f t="shared" si="11"/>
        <v>6444</v>
      </c>
      <c r="L758" s="188">
        <v>13</v>
      </c>
    </row>
    <row r="759" spans="1:12" x14ac:dyDescent="0.25">
      <c r="A759" s="262">
        <v>6445</v>
      </c>
      <c r="B759" s="268" t="s">
        <v>382</v>
      </c>
      <c r="C759" s="264"/>
      <c r="D759">
        <v>758</v>
      </c>
      <c r="E759" s="263" t="s">
        <v>1999</v>
      </c>
      <c r="F759" s="263" t="s">
        <v>1999</v>
      </c>
      <c r="G759" s="263" t="s">
        <v>505</v>
      </c>
      <c r="H759" s="263" t="s">
        <v>506</v>
      </c>
      <c r="I759" s="262">
        <v>399</v>
      </c>
      <c r="J759" s="263" t="s">
        <v>383</v>
      </c>
      <c r="K759" s="187">
        <f t="shared" si="11"/>
        <v>6445</v>
      </c>
      <c r="L759" s="188">
        <v>14</v>
      </c>
    </row>
    <row r="760" spans="1:12" x14ac:dyDescent="0.25">
      <c r="A760" s="262">
        <v>6446</v>
      </c>
      <c r="B760" s="268" t="s">
        <v>382</v>
      </c>
      <c r="C760" s="264"/>
      <c r="D760">
        <v>759</v>
      </c>
      <c r="E760" s="263" t="s">
        <v>2000</v>
      </c>
      <c r="F760" s="263" t="s">
        <v>2000</v>
      </c>
      <c r="G760" s="263" t="s">
        <v>505</v>
      </c>
      <c r="H760" s="263" t="s">
        <v>506</v>
      </c>
      <c r="I760" s="262">
        <v>399</v>
      </c>
      <c r="J760" s="263" t="s">
        <v>383</v>
      </c>
      <c r="K760" s="187">
        <f t="shared" si="11"/>
        <v>6446</v>
      </c>
      <c r="L760" s="188">
        <v>15</v>
      </c>
    </row>
    <row r="761" spans="1:12" x14ac:dyDescent="0.25">
      <c r="A761" s="262">
        <v>3845</v>
      </c>
      <c r="B761" s="268" t="s">
        <v>382</v>
      </c>
      <c r="C761" s="264"/>
      <c r="D761">
        <v>760</v>
      </c>
      <c r="E761" s="263" t="s">
        <v>2001</v>
      </c>
      <c r="F761" s="263" t="s">
        <v>2001</v>
      </c>
      <c r="G761" s="263" t="s">
        <v>505</v>
      </c>
      <c r="H761" s="263" t="s">
        <v>506</v>
      </c>
      <c r="I761" s="262">
        <v>399</v>
      </c>
      <c r="J761" s="263" t="s">
        <v>383</v>
      </c>
      <c r="K761" s="187">
        <f t="shared" si="11"/>
        <v>3845</v>
      </c>
      <c r="L761" s="188">
        <v>16</v>
      </c>
    </row>
    <row r="762" spans="1:12" x14ac:dyDescent="0.25">
      <c r="A762" s="262">
        <v>1630</v>
      </c>
      <c r="B762" s="268" t="s">
        <v>382</v>
      </c>
      <c r="C762" s="264"/>
      <c r="D762">
        <v>761</v>
      </c>
      <c r="E762" s="263" t="s">
        <v>2002</v>
      </c>
      <c r="F762" s="263" t="s">
        <v>2002</v>
      </c>
      <c r="G762" s="263" t="s">
        <v>605</v>
      </c>
      <c r="H762" s="263" t="s">
        <v>397</v>
      </c>
      <c r="I762" s="262">
        <v>332</v>
      </c>
      <c r="J762" s="263" t="s">
        <v>398</v>
      </c>
      <c r="K762" s="187">
        <f t="shared" si="11"/>
        <v>1630</v>
      </c>
      <c r="L762" s="188">
        <v>17</v>
      </c>
    </row>
    <row r="763" spans="1:12" x14ac:dyDescent="0.25">
      <c r="A763" s="262">
        <v>8462</v>
      </c>
      <c r="B763" s="268" t="s">
        <v>382</v>
      </c>
      <c r="C763" s="264"/>
      <c r="D763">
        <v>762</v>
      </c>
      <c r="E763" s="263" t="s">
        <v>2003</v>
      </c>
      <c r="F763" s="263" t="s">
        <v>2004</v>
      </c>
      <c r="G763" s="263" t="s">
        <v>605</v>
      </c>
      <c r="H763" s="263" t="s">
        <v>397</v>
      </c>
      <c r="I763" s="262">
        <v>332</v>
      </c>
      <c r="J763" s="263" t="s">
        <v>398</v>
      </c>
      <c r="K763" s="187">
        <f t="shared" si="11"/>
        <v>8462</v>
      </c>
      <c r="L763" s="188">
        <v>18</v>
      </c>
    </row>
    <row r="764" spans="1:12" x14ac:dyDescent="0.25">
      <c r="A764" s="262">
        <v>8461</v>
      </c>
      <c r="B764" s="268" t="s">
        <v>382</v>
      </c>
      <c r="C764" s="264"/>
      <c r="D764">
        <v>763</v>
      </c>
      <c r="E764" s="263" t="s">
        <v>2005</v>
      </c>
      <c r="F764" s="263" t="s">
        <v>2006</v>
      </c>
      <c r="G764" s="263" t="s">
        <v>605</v>
      </c>
      <c r="H764" s="263" t="s">
        <v>397</v>
      </c>
      <c r="I764" s="262">
        <v>332</v>
      </c>
      <c r="J764" s="263" t="s">
        <v>398</v>
      </c>
      <c r="K764" s="187">
        <f t="shared" si="11"/>
        <v>8461</v>
      </c>
      <c r="L764" s="188">
        <v>19</v>
      </c>
    </row>
    <row r="765" spans="1:12" x14ac:dyDescent="0.25">
      <c r="A765" s="262">
        <v>8460</v>
      </c>
      <c r="B765" s="268" t="s">
        <v>382</v>
      </c>
      <c r="C765" s="264"/>
      <c r="D765">
        <v>764</v>
      </c>
      <c r="E765" s="263" t="s">
        <v>2007</v>
      </c>
      <c r="F765" s="263" t="s">
        <v>2007</v>
      </c>
      <c r="G765" s="263" t="s">
        <v>605</v>
      </c>
      <c r="H765" s="263" t="s">
        <v>397</v>
      </c>
      <c r="I765" s="262">
        <v>332</v>
      </c>
      <c r="J765" s="263" t="s">
        <v>398</v>
      </c>
      <c r="K765" s="187">
        <f t="shared" si="11"/>
        <v>8460</v>
      </c>
      <c r="L765" s="188">
        <v>20</v>
      </c>
    </row>
    <row r="766" spans="1:12" x14ac:dyDescent="0.25">
      <c r="A766" s="262">
        <v>3846</v>
      </c>
      <c r="B766" s="268" t="s">
        <v>382</v>
      </c>
      <c r="C766" s="264"/>
      <c r="D766">
        <v>765</v>
      </c>
      <c r="E766" s="263" t="s">
        <v>2008</v>
      </c>
      <c r="F766" s="263" t="s">
        <v>2008</v>
      </c>
      <c r="G766" s="263" t="s">
        <v>505</v>
      </c>
      <c r="H766" s="263" t="s">
        <v>506</v>
      </c>
      <c r="I766" s="262">
        <v>399</v>
      </c>
      <c r="J766" s="263" t="s">
        <v>383</v>
      </c>
      <c r="K766" s="187">
        <f t="shared" si="11"/>
        <v>3846</v>
      </c>
      <c r="L766" s="188">
        <v>21</v>
      </c>
    </row>
    <row r="767" spans="1:12" x14ac:dyDescent="0.25">
      <c r="A767" s="262">
        <v>6533</v>
      </c>
      <c r="B767" s="268" t="s">
        <v>382</v>
      </c>
      <c r="C767" s="264"/>
      <c r="D767">
        <v>766</v>
      </c>
      <c r="E767" s="263" t="s">
        <v>2009</v>
      </c>
      <c r="F767" s="263" t="s">
        <v>2009</v>
      </c>
      <c r="G767" s="263" t="s">
        <v>2010</v>
      </c>
      <c r="H767" s="263" t="s">
        <v>2011</v>
      </c>
      <c r="I767" s="262">
        <v>2234</v>
      </c>
      <c r="J767" s="263" t="s">
        <v>383</v>
      </c>
      <c r="K767" s="187">
        <f t="shared" si="11"/>
        <v>6533</v>
      </c>
      <c r="L767" s="188">
        <v>22</v>
      </c>
    </row>
    <row r="768" spans="1:12" x14ac:dyDescent="0.25">
      <c r="A768" s="262">
        <v>6778</v>
      </c>
      <c r="B768" s="268" t="s">
        <v>382</v>
      </c>
      <c r="C768" s="264"/>
      <c r="D768">
        <v>767</v>
      </c>
      <c r="E768" s="263" t="s">
        <v>2012</v>
      </c>
      <c r="F768" s="263" t="s">
        <v>2012</v>
      </c>
      <c r="G768" s="263" t="s">
        <v>2013</v>
      </c>
      <c r="H768" s="263" t="s">
        <v>2014</v>
      </c>
      <c r="I768" s="262">
        <v>1110</v>
      </c>
      <c r="J768" s="263" t="s">
        <v>383</v>
      </c>
      <c r="K768" s="187">
        <f t="shared" si="11"/>
        <v>6778</v>
      </c>
      <c r="L768" s="188">
        <v>23</v>
      </c>
    </row>
    <row r="769" spans="1:12" x14ac:dyDescent="0.25">
      <c r="A769" s="262">
        <v>4647</v>
      </c>
      <c r="B769" s="268" t="s">
        <v>382</v>
      </c>
      <c r="C769" s="264"/>
      <c r="D769">
        <v>768</v>
      </c>
      <c r="E769" s="263" t="s">
        <v>2015</v>
      </c>
      <c r="F769" s="263" t="s">
        <v>2016</v>
      </c>
      <c r="G769" s="263" t="s">
        <v>2017</v>
      </c>
      <c r="H769" s="263" t="s">
        <v>2018</v>
      </c>
      <c r="I769" s="262">
        <v>1067</v>
      </c>
      <c r="J769" s="263" t="s">
        <v>383</v>
      </c>
      <c r="K769" s="187">
        <f t="shared" si="11"/>
        <v>4647</v>
      </c>
      <c r="L769" s="188">
        <v>24</v>
      </c>
    </row>
    <row r="770" spans="1:12" x14ac:dyDescent="0.25">
      <c r="A770" s="262">
        <v>251</v>
      </c>
      <c r="B770" s="268" t="s">
        <v>382</v>
      </c>
      <c r="C770" s="264"/>
      <c r="D770">
        <v>769</v>
      </c>
      <c r="E770" s="263" t="s">
        <v>184</v>
      </c>
      <c r="F770" s="263" t="s">
        <v>184</v>
      </c>
      <c r="G770" s="263" t="s">
        <v>185</v>
      </c>
      <c r="H770" s="263" t="s">
        <v>18</v>
      </c>
      <c r="I770" s="262">
        <v>55</v>
      </c>
      <c r="J770" s="263" t="s">
        <v>383</v>
      </c>
      <c r="K770" s="187">
        <f t="shared" si="11"/>
        <v>251</v>
      </c>
      <c r="L770" s="188">
        <v>1</v>
      </c>
    </row>
    <row r="771" spans="1:12" x14ac:dyDescent="0.25">
      <c r="A771" s="262">
        <v>5441</v>
      </c>
      <c r="B771" s="268" t="s">
        <v>382</v>
      </c>
      <c r="C771" s="264"/>
      <c r="D771">
        <v>770</v>
      </c>
      <c r="E771" s="263" t="s">
        <v>2019</v>
      </c>
      <c r="F771" s="263" t="s">
        <v>2019</v>
      </c>
      <c r="G771" s="263" t="s">
        <v>185</v>
      </c>
      <c r="H771" s="263" t="s">
        <v>18</v>
      </c>
      <c r="I771" s="262">
        <v>55</v>
      </c>
      <c r="J771" s="263" t="s">
        <v>383</v>
      </c>
      <c r="K771" s="187">
        <f t="shared" ref="K771:K834" si="12">A771</f>
        <v>5441</v>
      </c>
      <c r="L771" s="188">
        <v>2</v>
      </c>
    </row>
    <row r="772" spans="1:12" x14ac:dyDescent="0.25">
      <c r="A772" s="262">
        <v>431</v>
      </c>
      <c r="B772" s="268" t="s">
        <v>382</v>
      </c>
      <c r="C772" s="264"/>
      <c r="D772">
        <v>771</v>
      </c>
      <c r="E772" s="263" t="s">
        <v>2020</v>
      </c>
      <c r="F772" s="263" t="s">
        <v>2020</v>
      </c>
      <c r="G772" s="263" t="s">
        <v>185</v>
      </c>
      <c r="H772" s="263" t="s">
        <v>18</v>
      </c>
      <c r="I772" s="262">
        <v>55</v>
      </c>
      <c r="J772" s="263" t="s">
        <v>383</v>
      </c>
      <c r="K772" s="187">
        <f t="shared" si="12"/>
        <v>431</v>
      </c>
      <c r="L772" s="188">
        <v>3</v>
      </c>
    </row>
    <row r="773" spans="1:12" x14ac:dyDescent="0.25">
      <c r="A773" s="262">
        <v>5741</v>
      </c>
      <c r="B773" s="268" t="s">
        <v>382</v>
      </c>
      <c r="C773" s="264"/>
      <c r="D773">
        <v>772</v>
      </c>
      <c r="E773" s="263" t="s">
        <v>2021</v>
      </c>
      <c r="F773" s="263" t="s">
        <v>2021</v>
      </c>
      <c r="G773" s="263" t="s">
        <v>185</v>
      </c>
      <c r="H773" s="263" t="s">
        <v>18</v>
      </c>
      <c r="I773" s="262">
        <v>55</v>
      </c>
      <c r="J773" s="263" t="s">
        <v>383</v>
      </c>
      <c r="K773" s="187">
        <f t="shared" si="12"/>
        <v>5741</v>
      </c>
      <c r="L773" s="188">
        <v>4</v>
      </c>
    </row>
    <row r="774" spans="1:12" x14ac:dyDescent="0.25">
      <c r="A774" s="262">
        <v>5966</v>
      </c>
      <c r="B774" s="268" t="s">
        <v>382</v>
      </c>
      <c r="C774" s="264"/>
      <c r="D774">
        <v>773</v>
      </c>
      <c r="E774" s="263" t="s">
        <v>2022</v>
      </c>
      <c r="F774" s="263" t="s">
        <v>2022</v>
      </c>
      <c r="G774" s="263" t="s">
        <v>185</v>
      </c>
      <c r="H774" s="263" t="s">
        <v>18</v>
      </c>
      <c r="I774" s="262">
        <v>55</v>
      </c>
      <c r="J774" s="263" t="s">
        <v>383</v>
      </c>
      <c r="K774" s="187">
        <f t="shared" si="12"/>
        <v>5966</v>
      </c>
      <c r="L774" s="188">
        <v>5</v>
      </c>
    </row>
    <row r="775" spans="1:12" x14ac:dyDescent="0.25">
      <c r="A775" s="262">
        <v>7021</v>
      </c>
      <c r="B775" s="268" t="s">
        <v>382</v>
      </c>
      <c r="C775" s="264"/>
      <c r="D775">
        <v>774</v>
      </c>
      <c r="E775" s="263" t="s">
        <v>2023</v>
      </c>
      <c r="F775" s="263" t="s">
        <v>2023</v>
      </c>
      <c r="G775" s="263" t="s">
        <v>185</v>
      </c>
      <c r="H775" s="263" t="s">
        <v>18</v>
      </c>
      <c r="I775" s="262">
        <v>55</v>
      </c>
      <c r="J775" s="263" t="s">
        <v>383</v>
      </c>
      <c r="K775" s="187">
        <f t="shared" si="12"/>
        <v>7021</v>
      </c>
      <c r="L775" s="188">
        <v>6</v>
      </c>
    </row>
    <row r="776" spans="1:12" x14ac:dyDescent="0.25">
      <c r="A776" s="262">
        <v>7093</v>
      </c>
      <c r="B776" s="268" t="s">
        <v>382</v>
      </c>
      <c r="C776" s="264"/>
      <c r="D776">
        <v>775</v>
      </c>
      <c r="E776" s="263" t="s">
        <v>2024</v>
      </c>
      <c r="F776" s="263" t="s">
        <v>2024</v>
      </c>
      <c r="G776" s="263" t="s">
        <v>185</v>
      </c>
      <c r="H776" s="263" t="s">
        <v>18</v>
      </c>
      <c r="I776" s="262">
        <v>55</v>
      </c>
      <c r="J776" s="263" t="s">
        <v>383</v>
      </c>
      <c r="K776" s="187">
        <f t="shared" si="12"/>
        <v>7093</v>
      </c>
      <c r="L776" s="188">
        <v>7</v>
      </c>
    </row>
    <row r="777" spans="1:12" x14ac:dyDescent="0.25">
      <c r="A777" s="262">
        <v>435</v>
      </c>
      <c r="B777" s="268" t="s">
        <v>382</v>
      </c>
      <c r="C777" s="264"/>
      <c r="D777">
        <v>776</v>
      </c>
      <c r="E777" s="263" t="s">
        <v>2025</v>
      </c>
      <c r="F777" s="263" t="s">
        <v>2025</v>
      </c>
      <c r="G777" s="263" t="s">
        <v>185</v>
      </c>
      <c r="H777" s="263" t="s">
        <v>18</v>
      </c>
      <c r="I777" s="262">
        <v>55</v>
      </c>
      <c r="J777" s="263" t="s">
        <v>383</v>
      </c>
      <c r="K777" s="187">
        <f t="shared" si="12"/>
        <v>435</v>
      </c>
      <c r="L777" s="188">
        <v>8</v>
      </c>
    </row>
    <row r="778" spans="1:12" x14ac:dyDescent="0.25">
      <c r="A778" s="262">
        <v>436</v>
      </c>
      <c r="B778" s="268" t="s">
        <v>382</v>
      </c>
      <c r="C778" s="264"/>
      <c r="D778">
        <v>777</v>
      </c>
      <c r="E778" s="263" t="s">
        <v>17</v>
      </c>
      <c r="F778" s="263" t="s">
        <v>17</v>
      </c>
      <c r="G778" s="263" t="s">
        <v>185</v>
      </c>
      <c r="H778" s="263" t="s">
        <v>18</v>
      </c>
      <c r="I778" s="262">
        <v>55</v>
      </c>
      <c r="J778" s="263" t="s">
        <v>383</v>
      </c>
      <c r="K778" s="187">
        <f t="shared" si="12"/>
        <v>436</v>
      </c>
      <c r="L778" s="188">
        <v>9</v>
      </c>
    </row>
    <row r="779" spans="1:12" x14ac:dyDescent="0.25">
      <c r="A779" s="262">
        <v>8328</v>
      </c>
      <c r="B779" s="268" t="s">
        <v>382</v>
      </c>
      <c r="C779" s="264"/>
      <c r="D779">
        <v>778</v>
      </c>
      <c r="E779" s="263" t="s">
        <v>2026</v>
      </c>
      <c r="F779" s="263" t="s">
        <v>2026</v>
      </c>
      <c r="G779" s="263" t="s">
        <v>185</v>
      </c>
      <c r="H779" s="263" t="s">
        <v>18</v>
      </c>
      <c r="I779" s="262">
        <v>55</v>
      </c>
      <c r="J779" s="263" t="s">
        <v>383</v>
      </c>
      <c r="K779" s="187">
        <f t="shared" si="12"/>
        <v>8328</v>
      </c>
      <c r="L779" s="188">
        <v>10</v>
      </c>
    </row>
    <row r="780" spans="1:12" x14ac:dyDescent="0.25">
      <c r="A780" s="262">
        <v>434</v>
      </c>
      <c r="B780" s="268" t="s">
        <v>382</v>
      </c>
      <c r="C780" s="264"/>
      <c r="D780">
        <v>779</v>
      </c>
      <c r="E780" s="263" t="s">
        <v>2027</v>
      </c>
      <c r="F780" s="263" t="s">
        <v>2027</v>
      </c>
      <c r="G780" s="263" t="s">
        <v>185</v>
      </c>
      <c r="H780" s="263" t="s">
        <v>18</v>
      </c>
      <c r="I780" s="262">
        <v>55</v>
      </c>
      <c r="J780" s="263" t="s">
        <v>383</v>
      </c>
      <c r="K780" s="187">
        <f t="shared" si="12"/>
        <v>434</v>
      </c>
      <c r="L780" s="188">
        <v>11</v>
      </c>
    </row>
    <row r="781" spans="1:12" x14ac:dyDescent="0.25">
      <c r="A781" s="262">
        <v>3598</v>
      </c>
      <c r="B781" s="268" t="s">
        <v>382</v>
      </c>
      <c r="C781" s="264"/>
      <c r="D781">
        <v>780</v>
      </c>
      <c r="E781" s="263" t="s">
        <v>19</v>
      </c>
      <c r="F781" s="263" t="s">
        <v>19</v>
      </c>
      <c r="G781" s="263" t="s">
        <v>185</v>
      </c>
      <c r="H781" s="263" t="s">
        <v>18</v>
      </c>
      <c r="I781" s="262">
        <v>55</v>
      </c>
      <c r="J781" s="263" t="s">
        <v>383</v>
      </c>
      <c r="K781" s="187">
        <f t="shared" si="12"/>
        <v>3598</v>
      </c>
      <c r="L781" s="188">
        <v>12</v>
      </c>
    </row>
    <row r="782" spans="1:12" x14ac:dyDescent="0.25">
      <c r="A782" s="262">
        <v>437</v>
      </c>
      <c r="B782" s="268" t="s">
        <v>382</v>
      </c>
      <c r="C782" s="264"/>
      <c r="D782">
        <v>781</v>
      </c>
      <c r="E782" s="263" t="s">
        <v>2028</v>
      </c>
      <c r="F782" s="263" t="s">
        <v>2028</v>
      </c>
      <c r="G782" s="263" t="s">
        <v>185</v>
      </c>
      <c r="H782" s="263" t="s">
        <v>18</v>
      </c>
      <c r="I782" s="262">
        <v>55</v>
      </c>
      <c r="J782" s="263" t="s">
        <v>383</v>
      </c>
      <c r="K782" s="187">
        <f t="shared" si="12"/>
        <v>437</v>
      </c>
      <c r="L782" s="188">
        <v>13</v>
      </c>
    </row>
    <row r="783" spans="1:12" x14ac:dyDescent="0.25">
      <c r="A783" s="262">
        <v>500</v>
      </c>
      <c r="B783" s="268" t="s">
        <v>382</v>
      </c>
      <c r="C783" s="264"/>
      <c r="D783">
        <v>782</v>
      </c>
      <c r="E783" s="263" t="s">
        <v>2029</v>
      </c>
      <c r="F783" s="263" t="s">
        <v>2029</v>
      </c>
      <c r="G783" s="263" t="s">
        <v>852</v>
      </c>
      <c r="H783" s="263" t="s">
        <v>853</v>
      </c>
      <c r="I783" s="262">
        <v>72</v>
      </c>
      <c r="J783" s="263" t="s">
        <v>383</v>
      </c>
      <c r="K783" s="187">
        <f t="shared" si="12"/>
        <v>500</v>
      </c>
      <c r="L783" s="188">
        <v>14</v>
      </c>
    </row>
    <row r="784" spans="1:12" x14ac:dyDescent="0.25">
      <c r="A784" s="262">
        <v>8492</v>
      </c>
      <c r="B784" s="268" t="s">
        <v>382</v>
      </c>
      <c r="C784" s="264"/>
      <c r="D784">
        <v>783</v>
      </c>
      <c r="E784" s="263" t="s">
        <v>2030</v>
      </c>
      <c r="F784" s="263" t="s">
        <v>2030</v>
      </c>
      <c r="G784" s="263" t="s">
        <v>2031</v>
      </c>
      <c r="H784" s="263" t="s">
        <v>2032</v>
      </c>
      <c r="I784" s="262">
        <v>556</v>
      </c>
      <c r="J784" s="263" t="s">
        <v>383</v>
      </c>
      <c r="K784" s="187">
        <f t="shared" si="12"/>
        <v>8492</v>
      </c>
      <c r="L784" s="188">
        <v>15</v>
      </c>
    </row>
    <row r="785" spans="1:12" x14ac:dyDescent="0.25">
      <c r="A785" s="262">
        <v>4309</v>
      </c>
      <c r="B785" s="268" t="s">
        <v>382</v>
      </c>
      <c r="C785" s="264"/>
      <c r="D785">
        <v>784</v>
      </c>
      <c r="E785" s="263" t="s">
        <v>2033</v>
      </c>
      <c r="F785" s="263" t="s">
        <v>2033</v>
      </c>
      <c r="G785" s="263" t="s">
        <v>996</v>
      </c>
      <c r="H785" s="263" t="s">
        <v>997</v>
      </c>
      <c r="I785" s="262">
        <v>994</v>
      </c>
      <c r="J785" s="263" t="s">
        <v>383</v>
      </c>
      <c r="K785" s="187">
        <f t="shared" si="12"/>
        <v>4309</v>
      </c>
      <c r="L785" s="188">
        <v>16</v>
      </c>
    </row>
    <row r="786" spans="1:12" x14ac:dyDescent="0.25">
      <c r="A786" s="262">
        <v>58</v>
      </c>
      <c r="B786" s="268" t="s">
        <v>382</v>
      </c>
      <c r="C786" s="264"/>
      <c r="D786">
        <v>785</v>
      </c>
      <c r="E786" s="263" t="s">
        <v>2034</v>
      </c>
      <c r="F786" s="263" t="s">
        <v>2034</v>
      </c>
      <c r="G786" s="263" t="s">
        <v>709</v>
      </c>
      <c r="H786" s="263" t="s">
        <v>20</v>
      </c>
      <c r="I786" s="262">
        <v>2</v>
      </c>
      <c r="J786" s="263" t="s">
        <v>383</v>
      </c>
      <c r="K786" s="187">
        <f t="shared" si="12"/>
        <v>58</v>
      </c>
      <c r="L786" s="188">
        <v>17</v>
      </c>
    </row>
    <row r="787" spans="1:12" x14ac:dyDescent="0.25">
      <c r="A787" s="262">
        <v>851</v>
      </c>
      <c r="B787" s="268" t="s">
        <v>382</v>
      </c>
      <c r="C787" s="264"/>
      <c r="D787">
        <v>786</v>
      </c>
      <c r="E787" s="263" t="s">
        <v>2035</v>
      </c>
      <c r="F787" s="263" t="s">
        <v>2035</v>
      </c>
      <c r="G787" s="263" t="s">
        <v>588</v>
      </c>
      <c r="H787" s="263" t="s">
        <v>589</v>
      </c>
      <c r="I787" s="262">
        <v>182</v>
      </c>
      <c r="J787" s="263" t="s">
        <v>383</v>
      </c>
      <c r="K787" s="187">
        <f t="shared" si="12"/>
        <v>851</v>
      </c>
      <c r="L787" s="188">
        <v>18</v>
      </c>
    </row>
    <row r="788" spans="1:12" x14ac:dyDescent="0.25">
      <c r="A788" s="262">
        <v>852</v>
      </c>
      <c r="B788" s="268" t="s">
        <v>382</v>
      </c>
      <c r="C788" s="264"/>
      <c r="D788">
        <v>787</v>
      </c>
      <c r="E788" s="263" t="s">
        <v>2036</v>
      </c>
      <c r="F788" s="263" t="s">
        <v>2036</v>
      </c>
      <c r="G788" s="263" t="s">
        <v>588</v>
      </c>
      <c r="H788" s="263" t="s">
        <v>589</v>
      </c>
      <c r="I788" s="262">
        <v>182</v>
      </c>
      <c r="J788" s="263" t="s">
        <v>383</v>
      </c>
      <c r="K788" s="187">
        <f t="shared" si="12"/>
        <v>852</v>
      </c>
      <c r="L788" s="188">
        <v>19</v>
      </c>
    </row>
    <row r="789" spans="1:12" x14ac:dyDescent="0.25">
      <c r="A789" s="262">
        <v>854</v>
      </c>
      <c r="B789" s="268" t="s">
        <v>382</v>
      </c>
      <c r="C789" s="264"/>
      <c r="D789">
        <v>788</v>
      </c>
      <c r="E789" s="263" t="s">
        <v>2037</v>
      </c>
      <c r="F789" s="263" t="s">
        <v>2037</v>
      </c>
      <c r="G789" s="263" t="s">
        <v>588</v>
      </c>
      <c r="H789" s="263" t="s">
        <v>589</v>
      </c>
      <c r="I789" s="262">
        <v>182</v>
      </c>
      <c r="J789" s="263" t="s">
        <v>383</v>
      </c>
      <c r="K789" s="187">
        <f t="shared" si="12"/>
        <v>854</v>
      </c>
      <c r="L789" s="188">
        <v>20</v>
      </c>
    </row>
    <row r="790" spans="1:12" x14ac:dyDescent="0.25">
      <c r="A790" s="262">
        <v>3389</v>
      </c>
      <c r="B790" s="268" t="s">
        <v>382</v>
      </c>
      <c r="C790" s="264"/>
      <c r="D790">
        <v>789</v>
      </c>
      <c r="E790" s="263" t="s">
        <v>2038</v>
      </c>
      <c r="F790" s="263" t="s">
        <v>2038</v>
      </c>
      <c r="G790" s="263" t="s">
        <v>588</v>
      </c>
      <c r="H790" s="263" t="s">
        <v>589</v>
      </c>
      <c r="I790" s="262">
        <v>182</v>
      </c>
      <c r="J790" s="263" t="s">
        <v>383</v>
      </c>
      <c r="K790" s="187">
        <f t="shared" si="12"/>
        <v>3389</v>
      </c>
      <c r="L790" s="188">
        <v>21</v>
      </c>
    </row>
    <row r="791" spans="1:12" x14ac:dyDescent="0.25">
      <c r="A791" s="262">
        <v>3840</v>
      </c>
      <c r="B791" s="268" t="s">
        <v>382</v>
      </c>
      <c r="C791" s="264"/>
      <c r="D791">
        <v>790</v>
      </c>
      <c r="E791" s="263" t="s">
        <v>2039</v>
      </c>
      <c r="F791" s="263" t="s">
        <v>2039</v>
      </c>
      <c r="G791" s="263" t="s">
        <v>588</v>
      </c>
      <c r="H791" s="263" t="s">
        <v>589</v>
      </c>
      <c r="I791" s="262">
        <v>182</v>
      </c>
      <c r="J791" s="263" t="s">
        <v>383</v>
      </c>
      <c r="K791" s="187">
        <f t="shared" si="12"/>
        <v>3840</v>
      </c>
      <c r="L791" s="188">
        <v>22</v>
      </c>
    </row>
    <row r="792" spans="1:12" x14ac:dyDescent="0.25">
      <c r="A792" s="262">
        <v>3390</v>
      </c>
      <c r="B792" s="268" t="s">
        <v>382</v>
      </c>
      <c r="C792" s="264"/>
      <c r="D792">
        <v>791</v>
      </c>
      <c r="E792" s="263" t="s">
        <v>2040</v>
      </c>
      <c r="F792" s="263" t="s">
        <v>2040</v>
      </c>
      <c r="G792" s="263" t="s">
        <v>588</v>
      </c>
      <c r="H792" s="263" t="s">
        <v>589</v>
      </c>
      <c r="I792" s="262">
        <v>182</v>
      </c>
      <c r="J792" s="263" t="s">
        <v>383</v>
      </c>
      <c r="K792" s="187">
        <f t="shared" si="12"/>
        <v>3390</v>
      </c>
      <c r="L792" s="188">
        <v>23</v>
      </c>
    </row>
    <row r="793" spans="1:12" x14ac:dyDescent="0.25">
      <c r="A793" s="262">
        <v>3391</v>
      </c>
      <c r="B793" s="268" t="s">
        <v>382</v>
      </c>
      <c r="C793" s="264"/>
      <c r="D793">
        <v>792</v>
      </c>
      <c r="E793" s="263" t="s">
        <v>2041</v>
      </c>
      <c r="F793" s="263" t="s">
        <v>2041</v>
      </c>
      <c r="G793" s="263" t="s">
        <v>588</v>
      </c>
      <c r="H793" s="263" t="s">
        <v>589</v>
      </c>
      <c r="I793" s="262">
        <v>182</v>
      </c>
      <c r="J793" s="263" t="s">
        <v>383</v>
      </c>
      <c r="K793" s="187">
        <f t="shared" si="12"/>
        <v>3391</v>
      </c>
      <c r="L793" s="188">
        <v>24</v>
      </c>
    </row>
    <row r="794" spans="1:12" x14ac:dyDescent="0.25">
      <c r="A794" s="262">
        <v>438</v>
      </c>
      <c r="B794" s="268" t="s">
        <v>382</v>
      </c>
      <c r="C794" s="264"/>
      <c r="D794">
        <v>793</v>
      </c>
      <c r="E794" s="263" t="s">
        <v>2042</v>
      </c>
      <c r="F794" s="263" t="s">
        <v>2042</v>
      </c>
      <c r="G794" s="263" t="s">
        <v>1054</v>
      </c>
      <c r="H794" s="263" t="s">
        <v>1055</v>
      </c>
      <c r="I794" s="262">
        <v>57</v>
      </c>
      <c r="J794" s="263" t="s">
        <v>383</v>
      </c>
      <c r="K794" s="187">
        <f t="shared" si="12"/>
        <v>438</v>
      </c>
      <c r="L794" s="188">
        <v>1</v>
      </c>
    </row>
    <row r="795" spans="1:12" x14ac:dyDescent="0.25">
      <c r="A795" s="262">
        <v>5149</v>
      </c>
      <c r="B795" s="268" t="s">
        <v>382</v>
      </c>
      <c r="C795" s="264"/>
      <c r="D795">
        <v>794</v>
      </c>
      <c r="E795" s="263" t="s">
        <v>2043</v>
      </c>
      <c r="F795" s="263" t="s">
        <v>2043</v>
      </c>
      <c r="G795" s="263" t="s">
        <v>730</v>
      </c>
      <c r="H795" s="263" t="s">
        <v>731</v>
      </c>
      <c r="I795" s="262">
        <v>7</v>
      </c>
      <c r="J795" s="263" t="s">
        <v>383</v>
      </c>
      <c r="K795" s="187">
        <f t="shared" si="12"/>
        <v>5149</v>
      </c>
      <c r="L795" s="188">
        <v>2</v>
      </c>
    </row>
    <row r="796" spans="1:12" x14ac:dyDescent="0.25">
      <c r="A796" s="262">
        <v>4935</v>
      </c>
      <c r="B796" s="268" t="s">
        <v>382</v>
      </c>
      <c r="C796" s="264"/>
      <c r="D796">
        <v>795</v>
      </c>
      <c r="E796" s="263" t="s">
        <v>2044</v>
      </c>
      <c r="F796" s="263" t="s">
        <v>2044</v>
      </c>
      <c r="G796" s="263" t="s">
        <v>714</v>
      </c>
      <c r="H796" s="263" t="s">
        <v>715</v>
      </c>
      <c r="I796" s="262">
        <v>58</v>
      </c>
      <c r="J796" s="263" t="s">
        <v>383</v>
      </c>
      <c r="K796" s="187">
        <f t="shared" si="12"/>
        <v>4935</v>
      </c>
      <c r="L796" s="188">
        <v>3</v>
      </c>
    </row>
    <row r="797" spans="1:12" x14ac:dyDescent="0.25">
      <c r="A797" s="262">
        <v>4834</v>
      </c>
      <c r="B797" s="268" t="s">
        <v>382</v>
      </c>
      <c r="C797" s="264"/>
      <c r="D797">
        <v>796</v>
      </c>
      <c r="E797" s="263" t="s">
        <v>2045</v>
      </c>
      <c r="F797" s="263" t="s">
        <v>2045</v>
      </c>
      <c r="G797" s="263" t="s">
        <v>714</v>
      </c>
      <c r="H797" s="263" t="s">
        <v>715</v>
      </c>
      <c r="I797" s="262">
        <v>58</v>
      </c>
      <c r="J797" s="263" t="s">
        <v>383</v>
      </c>
      <c r="K797" s="187">
        <f t="shared" si="12"/>
        <v>4834</v>
      </c>
      <c r="L797" s="188">
        <v>4</v>
      </c>
    </row>
    <row r="798" spans="1:12" x14ac:dyDescent="0.25">
      <c r="A798" s="262">
        <v>4835</v>
      </c>
      <c r="B798" s="268" t="s">
        <v>382</v>
      </c>
      <c r="C798" s="264"/>
      <c r="D798">
        <v>797</v>
      </c>
      <c r="E798" s="263" t="s">
        <v>2046</v>
      </c>
      <c r="F798" s="263" t="s">
        <v>2047</v>
      </c>
      <c r="G798" s="263" t="s">
        <v>714</v>
      </c>
      <c r="H798" s="263" t="s">
        <v>715</v>
      </c>
      <c r="I798" s="262">
        <v>58</v>
      </c>
      <c r="J798" s="263" t="s">
        <v>383</v>
      </c>
      <c r="K798" s="187">
        <f t="shared" si="12"/>
        <v>4835</v>
      </c>
      <c r="L798" s="188">
        <v>5</v>
      </c>
    </row>
    <row r="799" spans="1:12" x14ac:dyDescent="0.25">
      <c r="A799" s="262">
        <v>4836</v>
      </c>
      <c r="B799" s="268" t="s">
        <v>382</v>
      </c>
      <c r="C799" s="264"/>
      <c r="D799">
        <v>798</v>
      </c>
      <c r="E799" s="263" t="s">
        <v>2048</v>
      </c>
      <c r="F799" s="263" t="s">
        <v>2048</v>
      </c>
      <c r="G799" s="263" t="s">
        <v>714</v>
      </c>
      <c r="H799" s="263" t="s">
        <v>715</v>
      </c>
      <c r="I799" s="262">
        <v>58</v>
      </c>
      <c r="J799" s="263" t="s">
        <v>383</v>
      </c>
      <c r="K799" s="187">
        <f t="shared" si="12"/>
        <v>4836</v>
      </c>
      <c r="L799" s="188">
        <v>6</v>
      </c>
    </row>
    <row r="800" spans="1:12" x14ac:dyDescent="0.25">
      <c r="A800" s="262">
        <v>4837</v>
      </c>
      <c r="B800" s="268" t="s">
        <v>382</v>
      </c>
      <c r="C800" s="264"/>
      <c r="D800">
        <v>799</v>
      </c>
      <c r="E800" s="263" t="s">
        <v>2049</v>
      </c>
      <c r="F800" s="263" t="s">
        <v>2049</v>
      </c>
      <c r="G800" s="263" t="s">
        <v>714</v>
      </c>
      <c r="H800" s="263" t="s">
        <v>715</v>
      </c>
      <c r="I800" s="262">
        <v>58</v>
      </c>
      <c r="J800" s="263" t="s">
        <v>383</v>
      </c>
      <c r="K800" s="187">
        <f t="shared" si="12"/>
        <v>4837</v>
      </c>
      <c r="L800" s="188">
        <v>7</v>
      </c>
    </row>
    <row r="801" spans="1:12" x14ac:dyDescent="0.25">
      <c r="A801" s="262">
        <v>4838</v>
      </c>
      <c r="B801" s="268" t="s">
        <v>382</v>
      </c>
      <c r="C801" s="264"/>
      <c r="D801">
        <v>800</v>
      </c>
      <c r="E801" s="263" t="s">
        <v>2050</v>
      </c>
      <c r="F801" s="263" t="s">
        <v>2051</v>
      </c>
      <c r="G801" s="263" t="s">
        <v>714</v>
      </c>
      <c r="H801" s="263" t="s">
        <v>715</v>
      </c>
      <c r="I801" s="262">
        <v>58</v>
      </c>
      <c r="J801" s="263" t="s">
        <v>383</v>
      </c>
      <c r="K801" s="187">
        <f t="shared" si="12"/>
        <v>4838</v>
      </c>
      <c r="L801" s="188">
        <v>8</v>
      </c>
    </row>
    <row r="802" spans="1:12" x14ac:dyDescent="0.25">
      <c r="A802" s="262">
        <v>4839</v>
      </c>
      <c r="B802" s="268" t="s">
        <v>382</v>
      </c>
      <c r="C802" s="264"/>
      <c r="D802">
        <v>801</v>
      </c>
      <c r="E802" s="263" t="s">
        <v>2052</v>
      </c>
      <c r="F802" s="263" t="s">
        <v>2053</v>
      </c>
      <c r="G802" s="263" t="s">
        <v>714</v>
      </c>
      <c r="H802" s="263" t="s">
        <v>715</v>
      </c>
      <c r="I802" s="262">
        <v>58</v>
      </c>
      <c r="J802" s="263" t="s">
        <v>383</v>
      </c>
      <c r="K802" s="187">
        <f t="shared" si="12"/>
        <v>4839</v>
      </c>
      <c r="L802" s="188">
        <v>9</v>
      </c>
    </row>
    <row r="803" spans="1:12" x14ac:dyDescent="0.25">
      <c r="A803" s="262">
        <v>4840</v>
      </c>
      <c r="B803" s="268" t="s">
        <v>382</v>
      </c>
      <c r="C803" s="264"/>
      <c r="D803">
        <v>802</v>
      </c>
      <c r="E803" s="263" t="s">
        <v>2054</v>
      </c>
      <c r="F803" s="263" t="s">
        <v>2055</v>
      </c>
      <c r="G803" s="263" t="s">
        <v>714</v>
      </c>
      <c r="H803" s="263" t="s">
        <v>715</v>
      </c>
      <c r="I803" s="262">
        <v>58</v>
      </c>
      <c r="J803" s="263" t="s">
        <v>383</v>
      </c>
      <c r="K803" s="187">
        <f t="shared" si="12"/>
        <v>4840</v>
      </c>
      <c r="L803" s="188">
        <v>10</v>
      </c>
    </row>
    <row r="804" spans="1:12" x14ac:dyDescent="0.25">
      <c r="A804" s="262">
        <v>4841</v>
      </c>
      <c r="B804" s="268" t="s">
        <v>382</v>
      </c>
      <c r="C804" s="264"/>
      <c r="D804">
        <v>803</v>
      </c>
      <c r="E804" s="263" t="s">
        <v>2056</v>
      </c>
      <c r="F804" s="263" t="s">
        <v>2056</v>
      </c>
      <c r="G804" s="263" t="s">
        <v>714</v>
      </c>
      <c r="H804" s="263" t="s">
        <v>715</v>
      </c>
      <c r="I804" s="262">
        <v>58</v>
      </c>
      <c r="J804" s="263" t="s">
        <v>383</v>
      </c>
      <c r="K804" s="187">
        <f t="shared" si="12"/>
        <v>4841</v>
      </c>
      <c r="L804" s="188">
        <v>11</v>
      </c>
    </row>
    <row r="805" spans="1:12" x14ac:dyDescent="0.25">
      <c r="A805" s="262">
        <v>4842</v>
      </c>
      <c r="B805" s="268" t="s">
        <v>382</v>
      </c>
      <c r="C805" s="264"/>
      <c r="D805">
        <v>804</v>
      </c>
      <c r="E805" s="263" t="s">
        <v>2057</v>
      </c>
      <c r="F805" s="263" t="s">
        <v>2057</v>
      </c>
      <c r="G805" s="263" t="s">
        <v>714</v>
      </c>
      <c r="H805" s="263" t="s">
        <v>715</v>
      </c>
      <c r="I805" s="262">
        <v>58</v>
      </c>
      <c r="J805" s="263" t="s">
        <v>383</v>
      </c>
      <c r="K805" s="187">
        <f t="shared" si="12"/>
        <v>4842</v>
      </c>
      <c r="L805" s="188">
        <v>12</v>
      </c>
    </row>
    <row r="806" spans="1:12" x14ac:dyDescent="0.25">
      <c r="A806" s="262">
        <v>4843</v>
      </c>
      <c r="B806" s="268" t="s">
        <v>382</v>
      </c>
      <c r="C806" s="264"/>
      <c r="D806">
        <v>805</v>
      </c>
      <c r="E806" s="263" t="s">
        <v>2058</v>
      </c>
      <c r="F806" s="263" t="s">
        <v>2058</v>
      </c>
      <c r="G806" s="263" t="s">
        <v>714</v>
      </c>
      <c r="H806" s="263" t="s">
        <v>715</v>
      </c>
      <c r="I806" s="262">
        <v>58</v>
      </c>
      <c r="J806" s="263" t="s">
        <v>383</v>
      </c>
      <c r="K806" s="187">
        <f t="shared" si="12"/>
        <v>4843</v>
      </c>
      <c r="L806" s="188">
        <v>13</v>
      </c>
    </row>
    <row r="807" spans="1:12" x14ac:dyDescent="0.25">
      <c r="A807" s="262">
        <v>4844</v>
      </c>
      <c r="B807" s="268" t="s">
        <v>382</v>
      </c>
      <c r="C807" s="264"/>
      <c r="D807">
        <v>806</v>
      </c>
      <c r="E807" s="263" t="s">
        <v>2059</v>
      </c>
      <c r="F807" s="263" t="s">
        <v>2059</v>
      </c>
      <c r="G807" s="263" t="s">
        <v>714</v>
      </c>
      <c r="H807" s="263" t="s">
        <v>715</v>
      </c>
      <c r="I807" s="262">
        <v>58</v>
      </c>
      <c r="J807" s="263" t="s">
        <v>383</v>
      </c>
      <c r="K807" s="187">
        <f t="shared" si="12"/>
        <v>4844</v>
      </c>
      <c r="L807" s="188">
        <v>14</v>
      </c>
    </row>
    <row r="808" spans="1:12" x14ac:dyDescent="0.25">
      <c r="A808" s="262">
        <v>3412</v>
      </c>
      <c r="B808" s="268" t="s">
        <v>382</v>
      </c>
      <c r="C808" s="264"/>
      <c r="D808">
        <v>807</v>
      </c>
      <c r="E808" s="263" t="s">
        <v>2060</v>
      </c>
      <c r="F808" s="263" t="s">
        <v>2060</v>
      </c>
      <c r="G808" s="263" t="s">
        <v>631</v>
      </c>
      <c r="H808" s="263" t="s">
        <v>632</v>
      </c>
      <c r="I808" s="262">
        <v>635</v>
      </c>
      <c r="J808" s="263" t="s">
        <v>383</v>
      </c>
      <c r="K808" s="187">
        <f t="shared" si="12"/>
        <v>3412</v>
      </c>
      <c r="L808" s="188">
        <v>15</v>
      </c>
    </row>
    <row r="809" spans="1:12" x14ac:dyDescent="0.25">
      <c r="A809" s="262">
        <v>5496</v>
      </c>
      <c r="B809" s="268" t="s">
        <v>382</v>
      </c>
      <c r="C809" s="264"/>
      <c r="D809">
        <v>808</v>
      </c>
      <c r="E809" s="263" t="s">
        <v>2061</v>
      </c>
      <c r="F809" s="263" t="s">
        <v>2061</v>
      </c>
      <c r="G809" s="263" t="s">
        <v>1329</v>
      </c>
      <c r="H809" s="263" t="s">
        <v>1330</v>
      </c>
      <c r="I809" s="262">
        <v>1161</v>
      </c>
      <c r="J809" s="263" t="s">
        <v>383</v>
      </c>
      <c r="K809" s="187">
        <f t="shared" si="12"/>
        <v>5496</v>
      </c>
      <c r="L809" s="188">
        <v>16</v>
      </c>
    </row>
    <row r="810" spans="1:12" x14ac:dyDescent="0.25">
      <c r="A810" s="262">
        <v>6016</v>
      </c>
      <c r="B810" s="268" t="s">
        <v>382</v>
      </c>
      <c r="C810" s="264"/>
      <c r="D810">
        <v>809</v>
      </c>
      <c r="E810" s="263" t="s">
        <v>2062</v>
      </c>
      <c r="F810" s="263" t="s">
        <v>2062</v>
      </c>
      <c r="G810" s="263" t="s">
        <v>2063</v>
      </c>
      <c r="H810" s="263" t="s">
        <v>1229</v>
      </c>
      <c r="I810" s="262">
        <v>29</v>
      </c>
      <c r="J810" s="263" t="s">
        <v>383</v>
      </c>
      <c r="K810" s="187">
        <f t="shared" si="12"/>
        <v>6016</v>
      </c>
      <c r="L810" s="188">
        <v>17</v>
      </c>
    </row>
    <row r="811" spans="1:12" x14ac:dyDescent="0.25">
      <c r="A811" s="262">
        <v>4632</v>
      </c>
      <c r="B811" s="268" t="s">
        <v>382</v>
      </c>
      <c r="C811" s="264"/>
      <c r="D811">
        <v>810</v>
      </c>
      <c r="E811" s="263" t="s">
        <v>2064</v>
      </c>
      <c r="F811" s="263" t="s">
        <v>2064</v>
      </c>
      <c r="G811" s="263" t="s">
        <v>1148</v>
      </c>
      <c r="H811" s="263" t="s">
        <v>1149</v>
      </c>
      <c r="I811" s="262">
        <v>426</v>
      </c>
      <c r="J811" s="263" t="s">
        <v>383</v>
      </c>
      <c r="K811" s="187">
        <f t="shared" si="12"/>
        <v>4632</v>
      </c>
      <c r="L811" s="188">
        <v>18</v>
      </c>
    </row>
    <row r="812" spans="1:12" x14ac:dyDescent="0.25">
      <c r="A812" s="262">
        <v>7151</v>
      </c>
      <c r="B812" s="268" t="s">
        <v>382</v>
      </c>
      <c r="C812" s="264"/>
      <c r="D812">
        <v>811</v>
      </c>
      <c r="E812" s="263" t="s">
        <v>2065</v>
      </c>
      <c r="F812" s="263" t="s">
        <v>2066</v>
      </c>
      <c r="G812" s="263" t="s">
        <v>1088</v>
      </c>
      <c r="H812" s="263" t="s">
        <v>1089</v>
      </c>
      <c r="I812" s="262">
        <v>790</v>
      </c>
      <c r="J812" s="263" t="s">
        <v>383</v>
      </c>
      <c r="K812" s="187">
        <f t="shared" si="12"/>
        <v>7151</v>
      </c>
      <c r="L812" s="188">
        <v>19</v>
      </c>
    </row>
    <row r="813" spans="1:12" x14ac:dyDescent="0.25">
      <c r="A813" s="262">
        <v>7150</v>
      </c>
      <c r="B813" s="268" t="s">
        <v>382</v>
      </c>
      <c r="C813" s="264"/>
      <c r="D813">
        <v>812</v>
      </c>
      <c r="E813" s="263" t="s">
        <v>2067</v>
      </c>
      <c r="F813" s="263" t="s">
        <v>2068</v>
      </c>
      <c r="G813" s="263" t="s">
        <v>1088</v>
      </c>
      <c r="H813" s="263" t="s">
        <v>1089</v>
      </c>
      <c r="I813" s="262">
        <v>790</v>
      </c>
      <c r="J813" s="263" t="s">
        <v>383</v>
      </c>
      <c r="K813" s="187">
        <f t="shared" si="12"/>
        <v>7150</v>
      </c>
      <c r="L813" s="188">
        <v>20</v>
      </c>
    </row>
    <row r="814" spans="1:12" x14ac:dyDescent="0.25">
      <c r="A814" s="262">
        <v>7149</v>
      </c>
      <c r="B814" s="268" t="s">
        <v>382</v>
      </c>
      <c r="C814" s="264"/>
      <c r="D814">
        <v>813</v>
      </c>
      <c r="E814" s="263" t="s">
        <v>2069</v>
      </c>
      <c r="F814" s="263" t="s">
        <v>2070</v>
      </c>
      <c r="G814" s="263" t="s">
        <v>1088</v>
      </c>
      <c r="H814" s="263" t="s">
        <v>1089</v>
      </c>
      <c r="I814" s="262">
        <v>790</v>
      </c>
      <c r="J814" s="263" t="s">
        <v>383</v>
      </c>
      <c r="K814" s="187">
        <f t="shared" si="12"/>
        <v>7149</v>
      </c>
      <c r="L814" s="188">
        <v>21</v>
      </c>
    </row>
    <row r="815" spans="1:12" x14ac:dyDescent="0.25">
      <c r="A815" s="262">
        <v>5752</v>
      </c>
      <c r="B815" s="268" t="s">
        <v>382</v>
      </c>
      <c r="C815" s="264"/>
      <c r="D815">
        <v>814</v>
      </c>
      <c r="E815" s="263" t="s">
        <v>2071</v>
      </c>
      <c r="F815" s="263" t="s">
        <v>2072</v>
      </c>
      <c r="G815" s="263" t="s">
        <v>2073</v>
      </c>
      <c r="H815" s="263" t="s">
        <v>2074</v>
      </c>
      <c r="I815" s="262">
        <v>1011</v>
      </c>
      <c r="J815" s="263" t="s">
        <v>383</v>
      </c>
      <c r="K815" s="187">
        <f t="shared" si="12"/>
        <v>5752</v>
      </c>
      <c r="L815" s="188">
        <v>22</v>
      </c>
    </row>
    <row r="816" spans="1:12" x14ac:dyDescent="0.25">
      <c r="A816" s="262">
        <v>5754</v>
      </c>
      <c r="B816" s="268" t="s">
        <v>382</v>
      </c>
      <c r="C816" s="264"/>
      <c r="D816">
        <v>815</v>
      </c>
      <c r="E816" s="263" t="s">
        <v>2075</v>
      </c>
      <c r="F816" s="263" t="s">
        <v>2076</v>
      </c>
      <c r="G816" s="263" t="s">
        <v>2073</v>
      </c>
      <c r="H816" s="263" t="s">
        <v>2074</v>
      </c>
      <c r="I816" s="262">
        <v>1011</v>
      </c>
      <c r="J816" s="263" t="s">
        <v>383</v>
      </c>
      <c r="K816" s="187">
        <f t="shared" si="12"/>
        <v>5754</v>
      </c>
      <c r="L816" s="188">
        <v>23</v>
      </c>
    </row>
    <row r="817" spans="1:12" x14ac:dyDescent="0.25">
      <c r="A817" s="262">
        <v>5761</v>
      </c>
      <c r="B817" s="268" t="s">
        <v>382</v>
      </c>
      <c r="C817" s="264"/>
      <c r="D817">
        <v>816</v>
      </c>
      <c r="E817" s="263" t="s">
        <v>2077</v>
      </c>
      <c r="F817" s="263" t="s">
        <v>2077</v>
      </c>
      <c r="G817" s="263" t="s">
        <v>2073</v>
      </c>
      <c r="H817" s="263" t="s">
        <v>2074</v>
      </c>
      <c r="I817" s="262">
        <v>1011</v>
      </c>
      <c r="J817" s="263" t="s">
        <v>383</v>
      </c>
      <c r="K817" s="187">
        <f t="shared" si="12"/>
        <v>5761</v>
      </c>
      <c r="L817" s="188">
        <v>24</v>
      </c>
    </row>
    <row r="818" spans="1:12" x14ac:dyDescent="0.25">
      <c r="A818" s="262">
        <v>5860</v>
      </c>
      <c r="B818" s="268" t="s">
        <v>382</v>
      </c>
      <c r="C818" s="264"/>
      <c r="D818">
        <v>817</v>
      </c>
      <c r="E818" s="263" t="s">
        <v>2078</v>
      </c>
      <c r="F818" s="263" t="s">
        <v>2078</v>
      </c>
      <c r="G818" s="263" t="s">
        <v>592</v>
      </c>
      <c r="H818" s="263" t="s">
        <v>593</v>
      </c>
      <c r="I818" s="262">
        <v>1141</v>
      </c>
      <c r="J818" s="263" t="s">
        <v>383</v>
      </c>
      <c r="K818" s="187">
        <f t="shared" si="12"/>
        <v>5860</v>
      </c>
      <c r="L818" s="188">
        <v>1</v>
      </c>
    </row>
    <row r="819" spans="1:12" x14ac:dyDescent="0.25">
      <c r="A819" s="262">
        <v>3917</v>
      </c>
      <c r="B819" s="268" t="s">
        <v>382</v>
      </c>
      <c r="C819" s="264"/>
      <c r="D819">
        <v>818</v>
      </c>
      <c r="E819" s="263" t="s">
        <v>2079</v>
      </c>
      <c r="F819" s="263" t="s">
        <v>2079</v>
      </c>
      <c r="G819" s="263" t="s">
        <v>2080</v>
      </c>
      <c r="H819" s="263" t="s">
        <v>2081</v>
      </c>
      <c r="I819" s="262">
        <v>920</v>
      </c>
      <c r="J819" s="263" t="s">
        <v>383</v>
      </c>
      <c r="K819" s="187">
        <f t="shared" si="12"/>
        <v>3917</v>
      </c>
      <c r="L819" s="188">
        <v>2</v>
      </c>
    </row>
    <row r="820" spans="1:12" x14ac:dyDescent="0.25">
      <c r="A820" s="262">
        <v>5200</v>
      </c>
      <c r="B820" s="268" t="s">
        <v>382</v>
      </c>
      <c r="C820" s="264"/>
      <c r="D820">
        <v>819</v>
      </c>
      <c r="E820" s="263" t="s">
        <v>2082</v>
      </c>
      <c r="F820" s="263" t="s">
        <v>2082</v>
      </c>
      <c r="G820" s="263" t="s">
        <v>2013</v>
      </c>
      <c r="H820" s="263" t="s">
        <v>2014</v>
      </c>
      <c r="I820" s="262">
        <v>1110</v>
      </c>
      <c r="J820" s="263" t="s">
        <v>383</v>
      </c>
      <c r="K820" s="187">
        <f t="shared" si="12"/>
        <v>5200</v>
      </c>
      <c r="L820" s="188">
        <v>3</v>
      </c>
    </row>
    <row r="821" spans="1:12" x14ac:dyDescent="0.25">
      <c r="A821" s="262">
        <v>4079</v>
      </c>
      <c r="B821" s="268" t="s">
        <v>382</v>
      </c>
      <c r="C821" s="264"/>
      <c r="D821">
        <v>820</v>
      </c>
      <c r="E821" s="263" t="s">
        <v>2083</v>
      </c>
      <c r="F821" s="263" t="s">
        <v>2083</v>
      </c>
      <c r="G821" s="263" t="s">
        <v>567</v>
      </c>
      <c r="H821" s="263" t="s">
        <v>568</v>
      </c>
      <c r="I821" s="262">
        <v>937</v>
      </c>
      <c r="J821" s="263" t="s">
        <v>383</v>
      </c>
      <c r="K821" s="187">
        <f t="shared" si="12"/>
        <v>4079</v>
      </c>
      <c r="L821" s="188">
        <v>4</v>
      </c>
    </row>
    <row r="822" spans="1:12" x14ac:dyDescent="0.25">
      <c r="A822" s="262">
        <v>7022</v>
      </c>
      <c r="B822" s="268" t="s">
        <v>382</v>
      </c>
      <c r="C822" s="264"/>
      <c r="D822">
        <v>821</v>
      </c>
      <c r="E822" s="263" t="s">
        <v>2084</v>
      </c>
      <c r="F822" s="263" t="s">
        <v>2084</v>
      </c>
      <c r="G822" s="263" t="s">
        <v>2085</v>
      </c>
      <c r="H822" s="263" t="s">
        <v>2086</v>
      </c>
      <c r="I822" s="262">
        <v>2321</v>
      </c>
      <c r="J822" s="263" t="s">
        <v>383</v>
      </c>
      <c r="K822" s="187">
        <f t="shared" si="12"/>
        <v>7022</v>
      </c>
      <c r="L822" s="188">
        <v>5</v>
      </c>
    </row>
    <row r="823" spans="1:12" x14ac:dyDescent="0.25">
      <c r="A823" s="262">
        <v>4305</v>
      </c>
      <c r="B823" s="268" t="s">
        <v>382</v>
      </c>
      <c r="C823" s="264"/>
      <c r="D823">
        <v>822</v>
      </c>
      <c r="E823" s="263" t="s">
        <v>2087</v>
      </c>
      <c r="F823" s="263" t="s">
        <v>2087</v>
      </c>
      <c r="G823" s="263" t="s">
        <v>2088</v>
      </c>
      <c r="H823" s="263" t="s">
        <v>1055</v>
      </c>
      <c r="I823" s="262">
        <v>993</v>
      </c>
      <c r="J823" s="263" t="s">
        <v>383</v>
      </c>
      <c r="K823" s="187">
        <f t="shared" si="12"/>
        <v>4305</v>
      </c>
      <c r="L823" s="188">
        <v>6</v>
      </c>
    </row>
    <row r="824" spans="1:12" x14ac:dyDescent="0.25">
      <c r="A824" s="262">
        <v>239</v>
      </c>
      <c r="B824" s="268" t="s">
        <v>382</v>
      </c>
      <c r="C824" s="264"/>
      <c r="D824">
        <v>823</v>
      </c>
      <c r="E824" s="263" t="s">
        <v>2089</v>
      </c>
      <c r="F824" s="263" t="s">
        <v>2089</v>
      </c>
      <c r="G824" s="263" t="s">
        <v>2090</v>
      </c>
      <c r="H824" s="263" t="s">
        <v>403</v>
      </c>
      <c r="I824" s="262">
        <v>636</v>
      </c>
      <c r="J824" s="263" t="s">
        <v>383</v>
      </c>
      <c r="K824" s="187">
        <f t="shared" si="12"/>
        <v>239</v>
      </c>
      <c r="L824" s="188">
        <v>7</v>
      </c>
    </row>
    <row r="825" spans="1:12" x14ac:dyDescent="0.25">
      <c r="A825" s="262">
        <v>4809</v>
      </c>
      <c r="B825" s="268" t="s">
        <v>382</v>
      </c>
      <c r="C825" s="264"/>
      <c r="D825">
        <v>824</v>
      </c>
      <c r="E825" s="263" t="s">
        <v>2091</v>
      </c>
      <c r="F825" s="263" t="s">
        <v>2091</v>
      </c>
      <c r="G825" s="263" t="s">
        <v>203</v>
      </c>
      <c r="H825" s="263" t="s">
        <v>40</v>
      </c>
      <c r="I825" s="262">
        <v>523</v>
      </c>
      <c r="J825" s="263" t="s">
        <v>383</v>
      </c>
      <c r="K825" s="187">
        <f t="shared" si="12"/>
        <v>4809</v>
      </c>
      <c r="L825" s="188">
        <v>8</v>
      </c>
    </row>
    <row r="826" spans="1:12" x14ac:dyDescent="0.25">
      <c r="A826" s="262">
        <v>3547</v>
      </c>
      <c r="B826" s="268" t="s">
        <v>382</v>
      </c>
      <c r="C826" s="264"/>
      <c r="D826">
        <v>825</v>
      </c>
      <c r="E826" s="263" t="s">
        <v>2092</v>
      </c>
      <c r="F826" s="263" t="s">
        <v>2092</v>
      </c>
      <c r="G826" s="263" t="s">
        <v>709</v>
      </c>
      <c r="H826" s="263" t="s">
        <v>20</v>
      </c>
      <c r="I826" s="262">
        <v>2</v>
      </c>
      <c r="J826" s="263" t="s">
        <v>383</v>
      </c>
      <c r="K826" s="187">
        <f t="shared" si="12"/>
        <v>3547</v>
      </c>
      <c r="L826" s="188">
        <v>9</v>
      </c>
    </row>
    <row r="827" spans="1:12" x14ac:dyDescent="0.25">
      <c r="A827" s="262">
        <v>6062</v>
      </c>
      <c r="B827" s="268" t="s">
        <v>382</v>
      </c>
      <c r="C827" s="264"/>
      <c r="D827">
        <v>826</v>
      </c>
      <c r="E827" s="263" t="s">
        <v>2093</v>
      </c>
      <c r="F827" s="263" t="s">
        <v>2093</v>
      </c>
      <c r="G827" s="263" t="s">
        <v>798</v>
      </c>
      <c r="H827" s="263" t="s">
        <v>799</v>
      </c>
      <c r="I827" s="262">
        <v>2137</v>
      </c>
      <c r="J827" s="263" t="s">
        <v>383</v>
      </c>
      <c r="K827" s="187">
        <f t="shared" si="12"/>
        <v>6062</v>
      </c>
      <c r="L827" s="188">
        <v>10</v>
      </c>
    </row>
    <row r="828" spans="1:12" x14ac:dyDescent="0.25">
      <c r="A828" s="262">
        <v>6131</v>
      </c>
      <c r="B828" s="268" t="s">
        <v>382</v>
      </c>
      <c r="C828" s="264"/>
      <c r="D828">
        <v>827</v>
      </c>
      <c r="E828" s="263" t="s">
        <v>2094</v>
      </c>
      <c r="F828" s="263" t="s">
        <v>2094</v>
      </c>
      <c r="G828" s="263" t="s">
        <v>859</v>
      </c>
      <c r="H828" s="263" t="s">
        <v>860</v>
      </c>
      <c r="I828" s="262">
        <v>14</v>
      </c>
      <c r="J828" s="263" t="s">
        <v>383</v>
      </c>
      <c r="K828" s="187">
        <f t="shared" si="12"/>
        <v>6131</v>
      </c>
      <c r="L828" s="188">
        <v>11</v>
      </c>
    </row>
    <row r="829" spans="1:12" x14ac:dyDescent="0.25">
      <c r="A829" s="262">
        <v>3513</v>
      </c>
      <c r="B829" s="268" t="s">
        <v>382</v>
      </c>
      <c r="C829" s="264"/>
      <c r="D829">
        <v>828</v>
      </c>
      <c r="E829" s="263" t="s">
        <v>2095</v>
      </c>
      <c r="F829" s="263" t="s">
        <v>2095</v>
      </c>
      <c r="G829" s="263" t="s">
        <v>2096</v>
      </c>
      <c r="H829" s="263" t="s">
        <v>2097</v>
      </c>
      <c r="I829" s="262">
        <v>821</v>
      </c>
      <c r="J829" s="263" t="s">
        <v>398</v>
      </c>
      <c r="K829" s="187">
        <f t="shared" si="12"/>
        <v>3513</v>
      </c>
      <c r="L829" s="188">
        <v>12</v>
      </c>
    </row>
    <row r="830" spans="1:12" x14ac:dyDescent="0.25">
      <c r="A830" s="262">
        <v>155</v>
      </c>
      <c r="B830" s="268" t="s">
        <v>382</v>
      </c>
      <c r="C830" s="264"/>
      <c r="D830">
        <v>829</v>
      </c>
      <c r="E830" s="263" t="s">
        <v>2098</v>
      </c>
      <c r="F830" s="263" t="s">
        <v>2098</v>
      </c>
      <c r="G830" s="263" t="s">
        <v>2099</v>
      </c>
      <c r="H830" s="263" t="s">
        <v>2100</v>
      </c>
      <c r="I830" s="262">
        <v>61</v>
      </c>
      <c r="J830" s="263" t="s">
        <v>383</v>
      </c>
      <c r="K830" s="187">
        <f t="shared" si="12"/>
        <v>155</v>
      </c>
      <c r="L830" s="188">
        <v>13</v>
      </c>
    </row>
    <row r="831" spans="1:12" x14ac:dyDescent="0.25">
      <c r="A831" s="262">
        <v>4729</v>
      </c>
      <c r="B831" s="268" t="s">
        <v>382</v>
      </c>
      <c r="C831" s="264"/>
      <c r="D831">
        <v>830</v>
      </c>
      <c r="E831" s="263" t="s">
        <v>2101</v>
      </c>
      <c r="F831" s="263" t="s">
        <v>2101</v>
      </c>
      <c r="G831" s="263" t="s">
        <v>2099</v>
      </c>
      <c r="H831" s="263" t="s">
        <v>2100</v>
      </c>
      <c r="I831" s="262">
        <v>61</v>
      </c>
      <c r="J831" s="263" t="s">
        <v>383</v>
      </c>
      <c r="K831" s="187">
        <f t="shared" si="12"/>
        <v>4729</v>
      </c>
      <c r="L831" s="188">
        <v>14</v>
      </c>
    </row>
    <row r="832" spans="1:12" x14ac:dyDescent="0.25">
      <c r="A832" s="262">
        <v>4297</v>
      </c>
      <c r="B832" s="268" t="s">
        <v>382</v>
      </c>
      <c r="C832" s="264"/>
      <c r="D832">
        <v>831</v>
      </c>
      <c r="E832" s="263" t="s">
        <v>2102</v>
      </c>
      <c r="F832" s="263" t="s">
        <v>2102</v>
      </c>
      <c r="G832" s="263" t="s">
        <v>818</v>
      </c>
      <c r="H832" s="263" t="s">
        <v>819</v>
      </c>
      <c r="I832" s="262">
        <v>989</v>
      </c>
      <c r="J832" s="263" t="s">
        <v>383</v>
      </c>
      <c r="K832" s="187">
        <f t="shared" si="12"/>
        <v>4297</v>
      </c>
      <c r="L832" s="188">
        <v>15</v>
      </c>
    </row>
    <row r="833" spans="1:12" x14ac:dyDescent="0.25">
      <c r="A833" s="262">
        <v>5870</v>
      </c>
      <c r="B833" s="268" t="s">
        <v>382</v>
      </c>
      <c r="C833" s="264"/>
      <c r="D833">
        <v>832</v>
      </c>
      <c r="E833" s="263" t="s">
        <v>2103</v>
      </c>
      <c r="F833" s="263" t="s">
        <v>2103</v>
      </c>
      <c r="G833" s="263" t="s">
        <v>200</v>
      </c>
      <c r="H833" s="263" t="s">
        <v>201</v>
      </c>
      <c r="I833" s="262">
        <v>4</v>
      </c>
      <c r="J833" s="263" t="s">
        <v>383</v>
      </c>
      <c r="K833" s="187">
        <f t="shared" si="12"/>
        <v>5870</v>
      </c>
      <c r="L833" s="188">
        <v>16</v>
      </c>
    </row>
    <row r="834" spans="1:12" x14ac:dyDescent="0.25">
      <c r="A834" s="262">
        <v>6883</v>
      </c>
      <c r="B834" s="268" t="s">
        <v>382</v>
      </c>
      <c r="C834" s="264"/>
      <c r="D834">
        <v>833</v>
      </c>
      <c r="E834" s="263" t="s">
        <v>2104</v>
      </c>
      <c r="F834" s="263" t="s">
        <v>2104</v>
      </c>
      <c r="G834" s="263" t="s">
        <v>2105</v>
      </c>
      <c r="H834" s="263" t="s">
        <v>2106</v>
      </c>
      <c r="I834" s="262">
        <v>2286</v>
      </c>
      <c r="J834" s="263" t="s">
        <v>383</v>
      </c>
      <c r="K834" s="187">
        <f t="shared" si="12"/>
        <v>6883</v>
      </c>
      <c r="L834" s="188">
        <v>17</v>
      </c>
    </row>
    <row r="835" spans="1:12" x14ac:dyDescent="0.25">
      <c r="A835" s="262">
        <v>7026</v>
      </c>
      <c r="B835" s="268" t="s">
        <v>382</v>
      </c>
      <c r="C835" s="264"/>
      <c r="D835">
        <v>834</v>
      </c>
      <c r="E835" s="263" t="s">
        <v>2107</v>
      </c>
      <c r="F835" s="263" t="s">
        <v>2107</v>
      </c>
      <c r="G835" s="263" t="s">
        <v>2105</v>
      </c>
      <c r="H835" s="263" t="s">
        <v>2106</v>
      </c>
      <c r="I835" s="262">
        <v>2286</v>
      </c>
      <c r="J835" s="263" t="s">
        <v>383</v>
      </c>
      <c r="K835" s="187">
        <f t="shared" ref="K835:K898" si="13">A835</f>
        <v>7026</v>
      </c>
      <c r="L835" s="188">
        <v>18</v>
      </c>
    </row>
    <row r="836" spans="1:12" x14ac:dyDescent="0.25">
      <c r="A836" s="262">
        <v>6884</v>
      </c>
      <c r="B836" s="268" t="s">
        <v>382</v>
      </c>
      <c r="C836" s="264"/>
      <c r="D836">
        <v>835</v>
      </c>
      <c r="E836" s="263" t="s">
        <v>2108</v>
      </c>
      <c r="F836" s="263" t="s">
        <v>2108</v>
      </c>
      <c r="G836" s="263" t="s">
        <v>2105</v>
      </c>
      <c r="H836" s="263" t="s">
        <v>2106</v>
      </c>
      <c r="I836" s="262">
        <v>2286</v>
      </c>
      <c r="J836" s="263" t="s">
        <v>383</v>
      </c>
      <c r="K836" s="187">
        <f t="shared" si="13"/>
        <v>6884</v>
      </c>
      <c r="L836" s="188">
        <v>19</v>
      </c>
    </row>
    <row r="837" spans="1:12" x14ac:dyDescent="0.25">
      <c r="A837" s="262">
        <v>6130</v>
      </c>
      <c r="B837" s="268" t="s">
        <v>382</v>
      </c>
      <c r="C837" s="264"/>
      <c r="D837">
        <v>836</v>
      </c>
      <c r="E837" s="263" t="s">
        <v>2109</v>
      </c>
      <c r="F837" s="263" t="s">
        <v>2109</v>
      </c>
      <c r="G837" s="263" t="s">
        <v>859</v>
      </c>
      <c r="H837" s="263" t="s">
        <v>860</v>
      </c>
      <c r="I837" s="262">
        <v>14</v>
      </c>
      <c r="J837" s="263" t="s">
        <v>383</v>
      </c>
      <c r="K837" s="187">
        <f t="shared" si="13"/>
        <v>6130</v>
      </c>
      <c r="L837" s="188">
        <v>20</v>
      </c>
    </row>
    <row r="838" spans="1:12" x14ac:dyDescent="0.25">
      <c r="A838" s="262">
        <v>4430</v>
      </c>
      <c r="B838" s="268" t="s">
        <v>382</v>
      </c>
      <c r="C838" s="264"/>
      <c r="D838">
        <v>837</v>
      </c>
      <c r="E838" s="263" t="s">
        <v>2110</v>
      </c>
      <c r="F838" s="263" t="s">
        <v>2111</v>
      </c>
      <c r="G838" s="263" t="s">
        <v>2112</v>
      </c>
      <c r="H838" s="263" t="s">
        <v>2113</v>
      </c>
      <c r="I838" s="262">
        <v>1015</v>
      </c>
      <c r="J838" s="263" t="s">
        <v>383</v>
      </c>
      <c r="K838" s="187">
        <f t="shared" si="13"/>
        <v>4430</v>
      </c>
      <c r="L838" s="188">
        <v>21</v>
      </c>
    </row>
    <row r="839" spans="1:12" x14ac:dyDescent="0.25">
      <c r="A839" s="262">
        <v>2377</v>
      </c>
      <c r="B839" s="268" t="s">
        <v>382</v>
      </c>
      <c r="C839" s="264"/>
      <c r="D839">
        <v>838</v>
      </c>
      <c r="E839" s="263" t="s">
        <v>2114</v>
      </c>
      <c r="F839" s="263" t="s">
        <v>2114</v>
      </c>
      <c r="G839" s="263" t="s">
        <v>1002</v>
      </c>
      <c r="H839" s="263" t="s">
        <v>1003</v>
      </c>
      <c r="I839" s="262">
        <v>480</v>
      </c>
      <c r="J839" s="263" t="s">
        <v>383</v>
      </c>
      <c r="K839" s="187">
        <f t="shared" si="13"/>
        <v>2377</v>
      </c>
      <c r="L839" s="188">
        <v>22</v>
      </c>
    </row>
    <row r="840" spans="1:12" x14ac:dyDescent="0.25">
      <c r="A840" s="262">
        <v>3451</v>
      </c>
      <c r="B840" s="268" t="s">
        <v>382</v>
      </c>
      <c r="C840" s="264"/>
      <c r="D840">
        <v>839</v>
      </c>
      <c r="E840" s="263" t="s">
        <v>2115</v>
      </c>
      <c r="F840" s="263" t="s">
        <v>2115</v>
      </c>
      <c r="G840" s="263" t="s">
        <v>2090</v>
      </c>
      <c r="H840" s="263" t="s">
        <v>403</v>
      </c>
      <c r="I840" s="262">
        <v>636</v>
      </c>
      <c r="J840" s="263" t="s">
        <v>383</v>
      </c>
      <c r="K840" s="187">
        <f t="shared" si="13"/>
        <v>3451</v>
      </c>
      <c r="L840" s="188">
        <v>23</v>
      </c>
    </row>
    <row r="841" spans="1:12" x14ac:dyDescent="0.25">
      <c r="A841" s="262">
        <v>4379</v>
      </c>
      <c r="B841" s="268" t="s">
        <v>382</v>
      </c>
      <c r="C841" s="264"/>
      <c r="D841">
        <v>840</v>
      </c>
      <c r="E841" s="263" t="s">
        <v>2116</v>
      </c>
      <c r="F841" s="263" t="s">
        <v>2116</v>
      </c>
      <c r="G841" s="263" t="s">
        <v>505</v>
      </c>
      <c r="H841" s="263" t="s">
        <v>506</v>
      </c>
      <c r="I841" s="262">
        <v>399</v>
      </c>
      <c r="J841" s="263" t="s">
        <v>383</v>
      </c>
      <c r="K841" s="187">
        <f t="shared" si="13"/>
        <v>4379</v>
      </c>
      <c r="L841" s="188">
        <v>24</v>
      </c>
    </row>
    <row r="842" spans="1:12" x14ac:dyDescent="0.25">
      <c r="A842" s="262">
        <v>5993</v>
      </c>
      <c r="B842" s="268" t="s">
        <v>382</v>
      </c>
      <c r="C842" s="264"/>
      <c r="D842">
        <v>841</v>
      </c>
      <c r="E842" s="263" t="s">
        <v>2117</v>
      </c>
      <c r="F842" s="263" t="s">
        <v>2117</v>
      </c>
      <c r="G842" s="263" t="s">
        <v>709</v>
      </c>
      <c r="H842" s="263" t="s">
        <v>20</v>
      </c>
      <c r="I842" s="262">
        <v>2</v>
      </c>
      <c r="J842" s="263" t="s">
        <v>383</v>
      </c>
      <c r="K842" s="187">
        <f t="shared" si="13"/>
        <v>5993</v>
      </c>
      <c r="L842" s="188">
        <v>1</v>
      </c>
    </row>
    <row r="843" spans="1:12" x14ac:dyDescent="0.25">
      <c r="A843" s="262">
        <v>493</v>
      </c>
      <c r="B843" s="268" t="s">
        <v>382</v>
      </c>
      <c r="C843" s="264"/>
      <c r="D843">
        <v>842</v>
      </c>
      <c r="E843" s="263" t="s">
        <v>2118</v>
      </c>
      <c r="F843" s="263" t="s">
        <v>2118</v>
      </c>
      <c r="G843" s="263" t="s">
        <v>804</v>
      </c>
      <c r="H843" s="263" t="s">
        <v>805</v>
      </c>
      <c r="I843" s="262">
        <v>69</v>
      </c>
      <c r="J843" s="263" t="s">
        <v>383</v>
      </c>
      <c r="K843" s="187">
        <f t="shared" si="13"/>
        <v>493</v>
      </c>
      <c r="L843" s="188">
        <v>2</v>
      </c>
    </row>
    <row r="844" spans="1:12" x14ac:dyDescent="0.25">
      <c r="A844" s="262">
        <v>3830</v>
      </c>
      <c r="B844" s="268" t="s">
        <v>382</v>
      </c>
      <c r="C844" s="264"/>
      <c r="D844">
        <v>843</v>
      </c>
      <c r="E844" s="263" t="s">
        <v>2119</v>
      </c>
      <c r="F844" s="263" t="s">
        <v>2119</v>
      </c>
      <c r="G844" s="263" t="s">
        <v>1364</v>
      </c>
      <c r="H844" s="263" t="s">
        <v>1365</v>
      </c>
      <c r="I844" s="262">
        <v>898</v>
      </c>
      <c r="J844" s="263" t="s">
        <v>383</v>
      </c>
      <c r="K844" s="187">
        <f t="shared" si="13"/>
        <v>3830</v>
      </c>
      <c r="L844" s="188">
        <v>3</v>
      </c>
    </row>
    <row r="845" spans="1:12" x14ac:dyDescent="0.25">
      <c r="A845" s="262">
        <v>227</v>
      </c>
      <c r="B845" s="268" t="s">
        <v>382</v>
      </c>
      <c r="C845" s="264"/>
      <c r="D845">
        <v>844</v>
      </c>
      <c r="E845" s="263" t="s">
        <v>2120</v>
      </c>
      <c r="F845" s="263" t="s">
        <v>2121</v>
      </c>
      <c r="G845" s="263" t="s">
        <v>2122</v>
      </c>
      <c r="H845" s="263" t="s">
        <v>401</v>
      </c>
      <c r="I845" s="262">
        <v>64</v>
      </c>
      <c r="J845" s="263" t="s">
        <v>398</v>
      </c>
      <c r="K845" s="187">
        <f t="shared" si="13"/>
        <v>227</v>
      </c>
      <c r="L845" s="188">
        <v>4</v>
      </c>
    </row>
    <row r="846" spans="1:12" x14ac:dyDescent="0.25">
      <c r="A846" s="262">
        <v>5260</v>
      </c>
      <c r="B846" s="268" t="s">
        <v>382</v>
      </c>
      <c r="C846" s="264"/>
      <c r="D846">
        <v>845</v>
      </c>
      <c r="E846" s="263" t="s">
        <v>2123</v>
      </c>
      <c r="F846" s="263" t="s">
        <v>2124</v>
      </c>
      <c r="G846" s="263" t="s">
        <v>2122</v>
      </c>
      <c r="H846" s="263" t="s">
        <v>401</v>
      </c>
      <c r="I846" s="262">
        <v>64</v>
      </c>
      <c r="J846" s="263" t="s">
        <v>398</v>
      </c>
      <c r="K846" s="187">
        <f t="shared" si="13"/>
        <v>5260</v>
      </c>
      <c r="L846" s="188">
        <v>5</v>
      </c>
    </row>
    <row r="847" spans="1:12" x14ac:dyDescent="0.25">
      <c r="A847" s="262">
        <v>168</v>
      </c>
      <c r="B847" s="268" t="s">
        <v>382</v>
      </c>
      <c r="C847" s="264"/>
      <c r="D847">
        <v>846</v>
      </c>
      <c r="E847" s="263" t="s">
        <v>2125</v>
      </c>
      <c r="F847" s="263" t="s">
        <v>2126</v>
      </c>
      <c r="G847" s="263" t="s">
        <v>2122</v>
      </c>
      <c r="H847" s="263" t="s">
        <v>401</v>
      </c>
      <c r="I847" s="262">
        <v>64</v>
      </c>
      <c r="J847" s="263" t="s">
        <v>398</v>
      </c>
      <c r="K847" s="187">
        <f t="shared" si="13"/>
        <v>168</v>
      </c>
      <c r="L847" s="188">
        <v>6</v>
      </c>
    </row>
    <row r="848" spans="1:12" x14ac:dyDescent="0.25">
      <c r="A848" s="262">
        <v>169</v>
      </c>
      <c r="B848" s="268" t="s">
        <v>382</v>
      </c>
      <c r="C848" s="264"/>
      <c r="D848">
        <v>847</v>
      </c>
      <c r="E848" s="263" t="s">
        <v>2127</v>
      </c>
      <c r="F848" s="263" t="s">
        <v>2128</v>
      </c>
      <c r="G848" s="263" t="s">
        <v>2122</v>
      </c>
      <c r="H848" s="263" t="s">
        <v>401</v>
      </c>
      <c r="I848" s="262">
        <v>64</v>
      </c>
      <c r="J848" s="263" t="s">
        <v>398</v>
      </c>
      <c r="K848" s="187">
        <f t="shared" si="13"/>
        <v>169</v>
      </c>
      <c r="L848" s="188">
        <v>7</v>
      </c>
    </row>
    <row r="849" spans="1:12" x14ac:dyDescent="0.25">
      <c r="A849" s="262">
        <v>4610</v>
      </c>
      <c r="B849" s="268" t="s">
        <v>382</v>
      </c>
      <c r="C849" s="264"/>
      <c r="D849">
        <v>848</v>
      </c>
      <c r="E849" s="263" t="s">
        <v>2129</v>
      </c>
      <c r="F849" s="263" t="s">
        <v>2129</v>
      </c>
      <c r="G849" s="263" t="s">
        <v>2090</v>
      </c>
      <c r="H849" s="263" t="s">
        <v>403</v>
      </c>
      <c r="I849" s="262">
        <v>636</v>
      </c>
      <c r="J849" s="263" t="s">
        <v>383</v>
      </c>
      <c r="K849" s="187">
        <f t="shared" si="13"/>
        <v>4610</v>
      </c>
      <c r="L849" s="188">
        <v>8</v>
      </c>
    </row>
    <row r="850" spans="1:12" x14ac:dyDescent="0.25">
      <c r="A850" s="262">
        <v>3466</v>
      </c>
      <c r="B850" s="268" t="s">
        <v>382</v>
      </c>
      <c r="C850" s="264"/>
      <c r="D850">
        <v>849</v>
      </c>
      <c r="E850" s="263" t="s">
        <v>2130</v>
      </c>
      <c r="F850" s="263" t="s">
        <v>2130</v>
      </c>
      <c r="G850" s="263" t="s">
        <v>220</v>
      </c>
      <c r="H850" s="263" t="s">
        <v>1994</v>
      </c>
      <c r="I850" s="262">
        <v>816</v>
      </c>
      <c r="J850" s="263" t="s">
        <v>398</v>
      </c>
      <c r="K850" s="187">
        <f t="shared" si="13"/>
        <v>3466</v>
      </c>
      <c r="L850" s="188">
        <v>9</v>
      </c>
    </row>
    <row r="851" spans="1:12" x14ac:dyDescent="0.25">
      <c r="A851" s="262">
        <v>674</v>
      </c>
      <c r="B851" s="268" t="s">
        <v>382</v>
      </c>
      <c r="C851" s="264"/>
      <c r="D851">
        <v>850</v>
      </c>
      <c r="E851" s="263" t="s">
        <v>2131</v>
      </c>
      <c r="F851" s="263" t="s">
        <v>2132</v>
      </c>
      <c r="G851" s="263" t="s">
        <v>2133</v>
      </c>
      <c r="H851" s="263" t="s">
        <v>2134</v>
      </c>
      <c r="I851" s="262">
        <v>132</v>
      </c>
      <c r="J851" s="263" t="s">
        <v>383</v>
      </c>
      <c r="K851" s="187">
        <f t="shared" si="13"/>
        <v>674</v>
      </c>
      <c r="L851" s="188">
        <v>10</v>
      </c>
    </row>
    <row r="852" spans="1:12" x14ac:dyDescent="0.25">
      <c r="A852" s="262">
        <v>3621</v>
      </c>
      <c r="B852" s="268" t="s">
        <v>382</v>
      </c>
      <c r="C852" s="264"/>
      <c r="D852">
        <v>851</v>
      </c>
      <c r="E852" s="263" t="s">
        <v>2135</v>
      </c>
      <c r="F852" s="263" t="s">
        <v>2136</v>
      </c>
      <c r="G852" s="263" t="s">
        <v>2137</v>
      </c>
      <c r="H852" s="263" t="s">
        <v>2138</v>
      </c>
      <c r="I852" s="262">
        <v>489</v>
      </c>
      <c r="J852" s="263" t="s">
        <v>383</v>
      </c>
      <c r="K852" s="187">
        <f t="shared" si="13"/>
        <v>3621</v>
      </c>
      <c r="L852" s="188">
        <v>11</v>
      </c>
    </row>
    <row r="853" spans="1:12" x14ac:dyDescent="0.25">
      <c r="A853" s="262">
        <v>6408</v>
      </c>
      <c r="B853" s="268" t="s">
        <v>382</v>
      </c>
      <c r="C853" s="264"/>
      <c r="D853">
        <v>852</v>
      </c>
      <c r="E853" s="263" t="s">
        <v>2139</v>
      </c>
      <c r="F853" s="263" t="s">
        <v>2139</v>
      </c>
      <c r="G853" s="263" t="s">
        <v>709</v>
      </c>
      <c r="H853" s="263" t="s">
        <v>20</v>
      </c>
      <c r="I853" s="262">
        <v>2</v>
      </c>
      <c r="J853" s="263" t="s">
        <v>383</v>
      </c>
      <c r="K853" s="187">
        <f t="shared" si="13"/>
        <v>6408</v>
      </c>
      <c r="L853" s="188">
        <v>12</v>
      </c>
    </row>
    <row r="854" spans="1:12" x14ac:dyDescent="0.25">
      <c r="A854" s="262">
        <v>6539</v>
      </c>
      <c r="B854" s="268" t="s">
        <v>382</v>
      </c>
      <c r="C854" s="264"/>
      <c r="D854">
        <v>853</v>
      </c>
      <c r="E854" s="263" t="s">
        <v>2140</v>
      </c>
      <c r="F854" s="263" t="s">
        <v>2141</v>
      </c>
      <c r="G854" s="263" t="s">
        <v>2142</v>
      </c>
      <c r="H854" s="263" t="s">
        <v>2143</v>
      </c>
      <c r="I854" s="262">
        <v>1146</v>
      </c>
      <c r="J854" s="263" t="s">
        <v>383</v>
      </c>
      <c r="K854" s="187">
        <f t="shared" si="13"/>
        <v>6539</v>
      </c>
      <c r="L854" s="188">
        <v>13</v>
      </c>
    </row>
    <row r="855" spans="1:12" x14ac:dyDescent="0.25">
      <c r="A855" s="262">
        <v>5382</v>
      </c>
      <c r="B855" s="268" t="s">
        <v>382</v>
      </c>
      <c r="C855" s="264"/>
      <c r="D855">
        <v>854</v>
      </c>
      <c r="E855" s="263" t="s">
        <v>2144</v>
      </c>
      <c r="F855" s="263" t="s">
        <v>2145</v>
      </c>
      <c r="G855" s="263" t="s">
        <v>2142</v>
      </c>
      <c r="H855" s="263" t="s">
        <v>2143</v>
      </c>
      <c r="I855" s="262">
        <v>1146</v>
      </c>
      <c r="J855" s="263" t="s">
        <v>383</v>
      </c>
      <c r="K855" s="187">
        <f t="shared" si="13"/>
        <v>5382</v>
      </c>
      <c r="L855" s="188">
        <v>14</v>
      </c>
    </row>
    <row r="856" spans="1:12" x14ac:dyDescent="0.25">
      <c r="A856" s="262">
        <v>3663</v>
      </c>
      <c r="B856" s="268" t="s">
        <v>382</v>
      </c>
      <c r="C856" s="264"/>
      <c r="D856">
        <v>855</v>
      </c>
      <c r="E856" s="263" t="s">
        <v>2146</v>
      </c>
      <c r="F856" s="263" t="s">
        <v>2146</v>
      </c>
      <c r="G856" s="263" t="s">
        <v>505</v>
      </c>
      <c r="H856" s="263" t="s">
        <v>506</v>
      </c>
      <c r="I856" s="262">
        <v>399</v>
      </c>
      <c r="J856" s="263" t="s">
        <v>383</v>
      </c>
      <c r="K856" s="187">
        <f t="shared" si="13"/>
        <v>3663</v>
      </c>
      <c r="L856" s="188">
        <v>15</v>
      </c>
    </row>
    <row r="857" spans="1:12" x14ac:dyDescent="0.25">
      <c r="A857" s="262">
        <v>5504</v>
      </c>
      <c r="B857" s="268" t="s">
        <v>382</v>
      </c>
      <c r="C857" s="264"/>
      <c r="D857">
        <v>856</v>
      </c>
      <c r="E857" s="263" t="s">
        <v>2147</v>
      </c>
      <c r="F857" s="263" t="s">
        <v>2147</v>
      </c>
      <c r="G857" s="263" t="s">
        <v>714</v>
      </c>
      <c r="H857" s="263" t="s">
        <v>715</v>
      </c>
      <c r="I857" s="262">
        <v>58</v>
      </c>
      <c r="J857" s="263" t="s">
        <v>383</v>
      </c>
      <c r="K857" s="187">
        <f t="shared" si="13"/>
        <v>5504</v>
      </c>
      <c r="L857" s="188">
        <v>16</v>
      </c>
    </row>
    <row r="858" spans="1:12" x14ac:dyDescent="0.25">
      <c r="A858" s="262">
        <v>5505</v>
      </c>
      <c r="B858" s="268" t="s">
        <v>382</v>
      </c>
      <c r="C858" s="264"/>
      <c r="D858">
        <v>857</v>
      </c>
      <c r="E858" s="263" t="s">
        <v>2148</v>
      </c>
      <c r="F858" s="263" t="s">
        <v>2148</v>
      </c>
      <c r="G858" s="263" t="s">
        <v>714</v>
      </c>
      <c r="H858" s="263" t="s">
        <v>715</v>
      </c>
      <c r="I858" s="262">
        <v>58</v>
      </c>
      <c r="J858" s="263" t="s">
        <v>383</v>
      </c>
      <c r="K858" s="187">
        <f t="shared" si="13"/>
        <v>5505</v>
      </c>
      <c r="L858" s="188">
        <v>17</v>
      </c>
    </row>
    <row r="859" spans="1:12" x14ac:dyDescent="0.25">
      <c r="A859" s="262">
        <v>5506</v>
      </c>
      <c r="B859" s="268" t="s">
        <v>382</v>
      </c>
      <c r="C859" s="264"/>
      <c r="D859">
        <v>858</v>
      </c>
      <c r="E859" s="263" t="s">
        <v>2149</v>
      </c>
      <c r="F859" s="263" t="s">
        <v>2149</v>
      </c>
      <c r="G859" s="263" t="s">
        <v>714</v>
      </c>
      <c r="H859" s="263" t="s">
        <v>715</v>
      </c>
      <c r="I859" s="262">
        <v>58</v>
      </c>
      <c r="J859" s="263" t="s">
        <v>383</v>
      </c>
      <c r="K859" s="187">
        <f t="shared" si="13"/>
        <v>5506</v>
      </c>
      <c r="L859" s="188">
        <v>18</v>
      </c>
    </row>
    <row r="860" spans="1:12" x14ac:dyDescent="0.25">
      <c r="A860" s="262">
        <v>5507</v>
      </c>
      <c r="B860" s="268" t="s">
        <v>382</v>
      </c>
      <c r="C860" s="264"/>
      <c r="D860">
        <v>859</v>
      </c>
      <c r="E860" s="263" t="s">
        <v>2150</v>
      </c>
      <c r="F860" s="263" t="s">
        <v>2150</v>
      </c>
      <c r="G860" s="263" t="s">
        <v>714</v>
      </c>
      <c r="H860" s="263" t="s">
        <v>715</v>
      </c>
      <c r="I860" s="262">
        <v>58</v>
      </c>
      <c r="J860" s="263" t="s">
        <v>383</v>
      </c>
      <c r="K860" s="187">
        <f t="shared" si="13"/>
        <v>5507</v>
      </c>
      <c r="L860" s="188">
        <v>19</v>
      </c>
    </row>
    <row r="861" spans="1:12" x14ac:dyDescent="0.25">
      <c r="A861" s="262">
        <v>3900</v>
      </c>
      <c r="B861" s="268" t="s">
        <v>382</v>
      </c>
      <c r="C861" s="264"/>
      <c r="D861">
        <v>860</v>
      </c>
      <c r="E861" s="263" t="s">
        <v>2151</v>
      </c>
      <c r="F861" s="263" t="s">
        <v>2151</v>
      </c>
      <c r="G861" s="263" t="s">
        <v>2152</v>
      </c>
      <c r="H861" s="263" t="s">
        <v>2153</v>
      </c>
      <c r="I861" s="262">
        <v>13</v>
      </c>
      <c r="J861" s="263" t="s">
        <v>383</v>
      </c>
      <c r="K861" s="187">
        <f t="shared" si="13"/>
        <v>3900</v>
      </c>
      <c r="L861" s="188">
        <v>20</v>
      </c>
    </row>
    <row r="862" spans="1:12" x14ac:dyDescent="0.25">
      <c r="A862" s="262">
        <v>4144</v>
      </c>
      <c r="B862" s="268" t="s">
        <v>382</v>
      </c>
      <c r="C862" s="264"/>
      <c r="D862">
        <v>861</v>
      </c>
      <c r="E862" s="263" t="s">
        <v>2154</v>
      </c>
      <c r="F862" s="263" t="s">
        <v>2154</v>
      </c>
      <c r="G862" s="263" t="s">
        <v>203</v>
      </c>
      <c r="H862" s="263" t="s">
        <v>40</v>
      </c>
      <c r="I862" s="262">
        <v>523</v>
      </c>
      <c r="J862" s="263" t="s">
        <v>383</v>
      </c>
      <c r="K862" s="187">
        <f t="shared" si="13"/>
        <v>4144</v>
      </c>
      <c r="L862" s="188">
        <v>21</v>
      </c>
    </row>
    <row r="863" spans="1:12" x14ac:dyDescent="0.25">
      <c r="A863" s="262">
        <v>3003</v>
      </c>
      <c r="B863" s="268" t="s">
        <v>382</v>
      </c>
      <c r="C863" s="264"/>
      <c r="D863">
        <v>862</v>
      </c>
      <c r="E863" s="263" t="s">
        <v>2155</v>
      </c>
      <c r="F863" s="263" t="s">
        <v>2155</v>
      </c>
      <c r="G863" s="263" t="s">
        <v>2156</v>
      </c>
      <c r="H863" s="263" t="s">
        <v>2157</v>
      </c>
      <c r="I863" s="262">
        <v>630</v>
      </c>
      <c r="J863" s="263" t="s">
        <v>383</v>
      </c>
      <c r="K863" s="187">
        <f t="shared" si="13"/>
        <v>3003</v>
      </c>
      <c r="L863" s="188">
        <v>22</v>
      </c>
    </row>
    <row r="864" spans="1:12" x14ac:dyDescent="0.25">
      <c r="A864" s="262">
        <v>5723</v>
      </c>
      <c r="B864" s="268" t="s">
        <v>382</v>
      </c>
      <c r="C864" s="264"/>
      <c r="D864">
        <v>863</v>
      </c>
      <c r="E864" s="263" t="s">
        <v>2158</v>
      </c>
      <c r="F864" s="263" t="s">
        <v>2158</v>
      </c>
      <c r="G864" s="263" t="s">
        <v>798</v>
      </c>
      <c r="H864" s="263" t="s">
        <v>799</v>
      </c>
      <c r="I864" s="262">
        <v>2137</v>
      </c>
      <c r="J864" s="263" t="s">
        <v>383</v>
      </c>
      <c r="K864" s="187">
        <f t="shared" si="13"/>
        <v>5723</v>
      </c>
      <c r="L864" s="188">
        <v>23</v>
      </c>
    </row>
    <row r="865" spans="1:12" x14ac:dyDescent="0.25">
      <c r="A865" s="262">
        <v>5283</v>
      </c>
      <c r="B865" s="268" t="s">
        <v>382</v>
      </c>
      <c r="C865" s="264"/>
      <c r="D865">
        <v>864</v>
      </c>
      <c r="E865" s="263" t="s">
        <v>2159</v>
      </c>
      <c r="F865" s="263" t="s">
        <v>2159</v>
      </c>
      <c r="G865" s="263" t="s">
        <v>709</v>
      </c>
      <c r="H865" s="263" t="s">
        <v>20</v>
      </c>
      <c r="I865" s="262">
        <v>2</v>
      </c>
      <c r="J865" s="263" t="s">
        <v>383</v>
      </c>
      <c r="K865" s="187">
        <f t="shared" si="13"/>
        <v>5283</v>
      </c>
      <c r="L865" s="188">
        <v>24</v>
      </c>
    </row>
    <row r="866" spans="1:12" x14ac:dyDescent="0.25">
      <c r="A866" s="262">
        <v>6417</v>
      </c>
      <c r="B866" s="268" t="s">
        <v>382</v>
      </c>
      <c r="C866" s="264"/>
      <c r="D866">
        <v>865</v>
      </c>
      <c r="E866" s="263" t="s">
        <v>214</v>
      </c>
      <c r="F866" s="263" t="s">
        <v>214</v>
      </c>
      <c r="G866" s="263" t="s">
        <v>709</v>
      </c>
      <c r="H866" s="263" t="s">
        <v>20</v>
      </c>
      <c r="I866" s="262">
        <v>2</v>
      </c>
      <c r="J866" s="263" t="s">
        <v>383</v>
      </c>
      <c r="K866" s="187">
        <f t="shared" si="13"/>
        <v>6417</v>
      </c>
      <c r="L866" s="188">
        <v>1</v>
      </c>
    </row>
    <row r="867" spans="1:12" x14ac:dyDescent="0.25">
      <c r="A867" s="262">
        <v>6418</v>
      </c>
      <c r="B867" s="268" t="s">
        <v>382</v>
      </c>
      <c r="C867" s="264"/>
      <c r="D867">
        <v>866</v>
      </c>
      <c r="E867" s="263" t="s">
        <v>215</v>
      </c>
      <c r="F867" s="263" t="s">
        <v>215</v>
      </c>
      <c r="G867" s="263" t="s">
        <v>709</v>
      </c>
      <c r="H867" s="263" t="s">
        <v>20</v>
      </c>
      <c r="I867" s="262">
        <v>2</v>
      </c>
      <c r="J867" s="263" t="s">
        <v>383</v>
      </c>
      <c r="K867" s="187">
        <f t="shared" si="13"/>
        <v>6418</v>
      </c>
      <c r="L867" s="188">
        <v>2</v>
      </c>
    </row>
    <row r="868" spans="1:12" x14ac:dyDescent="0.25">
      <c r="A868" s="262">
        <v>6420</v>
      </c>
      <c r="B868" s="268" t="s">
        <v>382</v>
      </c>
      <c r="C868" s="264"/>
      <c r="D868">
        <v>867</v>
      </c>
      <c r="E868" s="263" t="s">
        <v>217</v>
      </c>
      <c r="F868" s="263" t="s">
        <v>217</v>
      </c>
      <c r="G868" s="263" t="s">
        <v>709</v>
      </c>
      <c r="H868" s="263" t="s">
        <v>20</v>
      </c>
      <c r="I868" s="262">
        <v>2</v>
      </c>
      <c r="J868" s="263" t="s">
        <v>383</v>
      </c>
      <c r="K868" s="187">
        <f t="shared" si="13"/>
        <v>6420</v>
      </c>
      <c r="L868" s="188">
        <v>3</v>
      </c>
    </row>
    <row r="869" spans="1:12" x14ac:dyDescent="0.25">
      <c r="A869" s="262">
        <v>6416</v>
      </c>
      <c r="B869" s="268" t="s">
        <v>382</v>
      </c>
      <c r="C869" s="264"/>
      <c r="D869">
        <v>868</v>
      </c>
      <c r="E869" s="263" t="s">
        <v>213</v>
      </c>
      <c r="F869" s="263" t="s">
        <v>213</v>
      </c>
      <c r="G869" s="263" t="s">
        <v>709</v>
      </c>
      <c r="H869" s="263" t="s">
        <v>20</v>
      </c>
      <c r="I869" s="262">
        <v>2</v>
      </c>
      <c r="J869" s="263" t="s">
        <v>383</v>
      </c>
      <c r="K869" s="187">
        <f t="shared" si="13"/>
        <v>6416</v>
      </c>
      <c r="L869" s="188">
        <v>4</v>
      </c>
    </row>
    <row r="870" spans="1:12" x14ac:dyDescent="0.25">
      <c r="A870" s="262">
        <v>6419</v>
      </c>
      <c r="B870" s="268" t="s">
        <v>382</v>
      </c>
      <c r="C870" s="264"/>
      <c r="D870">
        <v>869</v>
      </c>
      <c r="E870" s="263" t="s">
        <v>216</v>
      </c>
      <c r="F870" s="263" t="s">
        <v>216</v>
      </c>
      <c r="G870" s="263" t="s">
        <v>709</v>
      </c>
      <c r="H870" s="263" t="s">
        <v>20</v>
      </c>
      <c r="I870" s="262">
        <v>2</v>
      </c>
      <c r="J870" s="263" t="s">
        <v>383</v>
      </c>
      <c r="K870" s="187">
        <f t="shared" si="13"/>
        <v>6419</v>
      </c>
      <c r="L870" s="188">
        <v>5</v>
      </c>
    </row>
    <row r="871" spans="1:12" x14ac:dyDescent="0.25">
      <c r="A871" s="262">
        <v>4510</v>
      </c>
      <c r="B871" s="268" t="s">
        <v>382</v>
      </c>
      <c r="C871" s="264"/>
      <c r="D871">
        <v>870</v>
      </c>
      <c r="E871" s="263" t="s">
        <v>2160</v>
      </c>
      <c r="F871" s="263" t="s">
        <v>2160</v>
      </c>
      <c r="G871" s="263" t="s">
        <v>2152</v>
      </c>
      <c r="H871" s="263" t="s">
        <v>2153</v>
      </c>
      <c r="I871" s="262">
        <v>13</v>
      </c>
      <c r="J871" s="263" t="s">
        <v>383</v>
      </c>
      <c r="K871" s="187">
        <f t="shared" si="13"/>
        <v>4510</v>
      </c>
      <c r="L871" s="188">
        <v>6</v>
      </c>
    </row>
    <row r="872" spans="1:12" x14ac:dyDescent="0.25">
      <c r="A872" s="262">
        <v>3644</v>
      </c>
      <c r="B872" s="268" t="s">
        <v>382</v>
      </c>
      <c r="C872" s="264"/>
      <c r="D872">
        <v>871</v>
      </c>
      <c r="E872" s="263" t="s">
        <v>2161</v>
      </c>
      <c r="F872" s="263" t="s">
        <v>2161</v>
      </c>
      <c r="G872" s="263" t="s">
        <v>801</v>
      </c>
      <c r="H872" s="263" t="s">
        <v>802</v>
      </c>
      <c r="I872" s="262">
        <v>865</v>
      </c>
      <c r="J872" s="263" t="s">
        <v>383</v>
      </c>
      <c r="K872" s="187">
        <f t="shared" si="13"/>
        <v>3644</v>
      </c>
      <c r="L872" s="188">
        <v>7</v>
      </c>
    </row>
    <row r="873" spans="1:12" x14ac:dyDescent="0.25">
      <c r="A873" s="262">
        <v>72</v>
      </c>
      <c r="B873" s="268" t="s">
        <v>382</v>
      </c>
      <c r="C873" s="264"/>
      <c r="D873">
        <v>872</v>
      </c>
      <c r="E873" s="263" t="s">
        <v>2162</v>
      </c>
      <c r="F873" s="263" t="s">
        <v>2162</v>
      </c>
      <c r="G873" s="263" t="s">
        <v>208</v>
      </c>
      <c r="H873" s="263" t="s">
        <v>42</v>
      </c>
      <c r="I873" s="262">
        <v>1</v>
      </c>
      <c r="J873" s="263" t="s">
        <v>383</v>
      </c>
      <c r="K873" s="187">
        <f t="shared" si="13"/>
        <v>72</v>
      </c>
      <c r="L873" s="188">
        <v>8</v>
      </c>
    </row>
    <row r="874" spans="1:12" x14ac:dyDescent="0.25">
      <c r="A874" s="262">
        <v>262</v>
      </c>
      <c r="B874" s="268" t="s">
        <v>382</v>
      </c>
      <c r="C874" s="264"/>
      <c r="D874">
        <v>873</v>
      </c>
      <c r="E874" s="263" t="s">
        <v>41</v>
      </c>
      <c r="F874" s="263" t="s">
        <v>41</v>
      </c>
      <c r="G874" s="263" t="s">
        <v>208</v>
      </c>
      <c r="H874" s="263" t="s">
        <v>42</v>
      </c>
      <c r="I874" s="262">
        <v>1</v>
      </c>
      <c r="J874" s="263" t="s">
        <v>383</v>
      </c>
      <c r="K874" s="187">
        <f t="shared" si="13"/>
        <v>262</v>
      </c>
      <c r="L874" s="188">
        <v>9</v>
      </c>
    </row>
    <row r="875" spans="1:12" x14ac:dyDescent="0.25">
      <c r="A875" s="262">
        <v>3345</v>
      </c>
      <c r="B875" s="268" t="s">
        <v>382</v>
      </c>
      <c r="C875" s="264"/>
      <c r="D875">
        <v>874</v>
      </c>
      <c r="E875" s="263" t="s">
        <v>2163</v>
      </c>
      <c r="F875" s="263" t="s">
        <v>2163</v>
      </c>
      <c r="G875" s="263" t="s">
        <v>600</v>
      </c>
      <c r="H875" s="263" t="s">
        <v>601</v>
      </c>
      <c r="I875" s="262">
        <v>784</v>
      </c>
      <c r="J875" s="263" t="s">
        <v>383</v>
      </c>
      <c r="K875" s="187">
        <f t="shared" si="13"/>
        <v>3345</v>
      </c>
      <c r="L875" s="188">
        <v>10</v>
      </c>
    </row>
    <row r="876" spans="1:12" x14ac:dyDescent="0.25">
      <c r="A876" s="262">
        <v>3563</v>
      </c>
      <c r="B876" s="268" t="s">
        <v>382</v>
      </c>
      <c r="C876" s="264"/>
      <c r="D876">
        <v>875</v>
      </c>
      <c r="E876" s="263" t="s">
        <v>2164</v>
      </c>
      <c r="F876" s="263" t="s">
        <v>2164</v>
      </c>
      <c r="G876" s="263" t="s">
        <v>2165</v>
      </c>
      <c r="H876" s="263" t="s">
        <v>2166</v>
      </c>
      <c r="I876" s="262">
        <v>831</v>
      </c>
      <c r="J876" s="263" t="s">
        <v>383</v>
      </c>
      <c r="K876" s="187">
        <f t="shared" si="13"/>
        <v>3563</v>
      </c>
      <c r="L876" s="188">
        <v>11</v>
      </c>
    </row>
    <row r="877" spans="1:12" x14ac:dyDescent="0.25">
      <c r="A877" s="262">
        <v>3564</v>
      </c>
      <c r="B877" s="268" t="s">
        <v>382</v>
      </c>
      <c r="C877" s="264"/>
      <c r="D877">
        <v>876</v>
      </c>
      <c r="E877" s="263" t="s">
        <v>2167</v>
      </c>
      <c r="F877" s="263" t="s">
        <v>2167</v>
      </c>
      <c r="G877" s="263" t="s">
        <v>2165</v>
      </c>
      <c r="H877" s="263" t="s">
        <v>2166</v>
      </c>
      <c r="I877" s="262">
        <v>831</v>
      </c>
      <c r="J877" s="263" t="s">
        <v>383</v>
      </c>
      <c r="K877" s="187">
        <f t="shared" si="13"/>
        <v>3564</v>
      </c>
      <c r="L877" s="188">
        <v>12</v>
      </c>
    </row>
    <row r="878" spans="1:12" x14ac:dyDescent="0.25">
      <c r="A878" s="262">
        <v>5427</v>
      </c>
      <c r="B878" s="268" t="s">
        <v>382</v>
      </c>
      <c r="C878" s="264"/>
      <c r="D878">
        <v>877</v>
      </c>
      <c r="E878" s="263" t="s">
        <v>2168</v>
      </c>
      <c r="F878" s="263" t="s">
        <v>2168</v>
      </c>
      <c r="G878" s="263" t="s">
        <v>2169</v>
      </c>
      <c r="H878" s="263" t="s">
        <v>2170</v>
      </c>
      <c r="I878" s="262">
        <v>1153</v>
      </c>
      <c r="J878" s="263" t="s">
        <v>383</v>
      </c>
      <c r="K878" s="187">
        <f t="shared" si="13"/>
        <v>5427</v>
      </c>
      <c r="L878" s="188">
        <v>13</v>
      </c>
    </row>
    <row r="879" spans="1:12" x14ac:dyDescent="0.25">
      <c r="A879" s="262">
        <v>6553</v>
      </c>
      <c r="B879" s="268" t="s">
        <v>382</v>
      </c>
      <c r="C879" s="264"/>
      <c r="D879">
        <v>878</v>
      </c>
      <c r="E879" s="263" t="s">
        <v>2171</v>
      </c>
      <c r="F879" s="263" t="s">
        <v>2171</v>
      </c>
      <c r="G879" s="263" t="s">
        <v>2169</v>
      </c>
      <c r="H879" s="263" t="s">
        <v>2170</v>
      </c>
      <c r="I879" s="262">
        <v>1153</v>
      </c>
      <c r="J879" s="263" t="s">
        <v>383</v>
      </c>
      <c r="K879" s="187">
        <f t="shared" si="13"/>
        <v>6553</v>
      </c>
      <c r="L879" s="188">
        <v>14</v>
      </c>
    </row>
    <row r="880" spans="1:12" x14ac:dyDescent="0.25">
      <c r="A880" s="262">
        <v>5428</v>
      </c>
      <c r="B880" s="268" t="s">
        <v>382</v>
      </c>
      <c r="C880" s="264"/>
      <c r="D880">
        <v>879</v>
      </c>
      <c r="E880" s="263" t="s">
        <v>2172</v>
      </c>
      <c r="F880" s="263" t="s">
        <v>2172</v>
      </c>
      <c r="G880" s="263" t="s">
        <v>2169</v>
      </c>
      <c r="H880" s="263" t="s">
        <v>2170</v>
      </c>
      <c r="I880" s="262">
        <v>1153</v>
      </c>
      <c r="J880" s="263" t="s">
        <v>383</v>
      </c>
      <c r="K880" s="187">
        <f t="shared" si="13"/>
        <v>5428</v>
      </c>
      <c r="L880" s="188">
        <v>15</v>
      </c>
    </row>
    <row r="881" spans="1:12" x14ac:dyDescent="0.25">
      <c r="A881" s="262">
        <v>5433</v>
      </c>
      <c r="B881" s="268" t="s">
        <v>382</v>
      </c>
      <c r="C881" s="264"/>
      <c r="D881">
        <v>880</v>
      </c>
      <c r="E881" s="263" t="s">
        <v>2173</v>
      </c>
      <c r="F881" s="263" t="s">
        <v>2173</v>
      </c>
      <c r="G881" s="263" t="s">
        <v>2169</v>
      </c>
      <c r="H881" s="263" t="s">
        <v>2170</v>
      </c>
      <c r="I881" s="262">
        <v>1153</v>
      </c>
      <c r="J881" s="263" t="s">
        <v>383</v>
      </c>
      <c r="K881" s="187">
        <f t="shared" si="13"/>
        <v>5433</v>
      </c>
      <c r="L881" s="188">
        <v>16</v>
      </c>
    </row>
    <row r="882" spans="1:12" x14ac:dyDescent="0.25">
      <c r="A882" s="262">
        <v>5431</v>
      </c>
      <c r="B882" s="268" t="s">
        <v>382</v>
      </c>
      <c r="C882" s="264"/>
      <c r="D882">
        <v>881</v>
      </c>
      <c r="E882" s="263" t="s">
        <v>2174</v>
      </c>
      <c r="F882" s="263" t="s">
        <v>2174</v>
      </c>
      <c r="G882" s="263" t="s">
        <v>2169</v>
      </c>
      <c r="H882" s="263" t="s">
        <v>2170</v>
      </c>
      <c r="I882" s="262">
        <v>1153</v>
      </c>
      <c r="J882" s="263" t="s">
        <v>383</v>
      </c>
      <c r="K882" s="187">
        <f t="shared" si="13"/>
        <v>5431</v>
      </c>
      <c r="L882" s="188">
        <v>17</v>
      </c>
    </row>
    <row r="883" spans="1:12" x14ac:dyDescent="0.25">
      <c r="A883" s="262">
        <v>6554</v>
      </c>
      <c r="B883" s="268" t="s">
        <v>382</v>
      </c>
      <c r="C883" s="264"/>
      <c r="D883">
        <v>882</v>
      </c>
      <c r="E883" s="263" t="s">
        <v>2175</v>
      </c>
      <c r="F883" s="263" t="s">
        <v>2175</v>
      </c>
      <c r="G883" s="263" t="s">
        <v>2169</v>
      </c>
      <c r="H883" s="263" t="s">
        <v>2170</v>
      </c>
      <c r="I883" s="262">
        <v>1153</v>
      </c>
      <c r="J883" s="263" t="s">
        <v>383</v>
      </c>
      <c r="K883" s="187">
        <f t="shared" si="13"/>
        <v>6554</v>
      </c>
      <c r="L883" s="188">
        <v>18</v>
      </c>
    </row>
    <row r="884" spans="1:12" x14ac:dyDescent="0.25">
      <c r="A884" s="262">
        <v>7086</v>
      </c>
      <c r="B884" s="268" t="s">
        <v>382</v>
      </c>
      <c r="C884" s="264"/>
      <c r="D884">
        <v>883</v>
      </c>
      <c r="E884" s="263" t="s">
        <v>2176</v>
      </c>
      <c r="F884" s="263" t="s">
        <v>2176</v>
      </c>
      <c r="G884" s="263" t="s">
        <v>2177</v>
      </c>
      <c r="H884" s="263" t="s">
        <v>1298</v>
      </c>
      <c r="I884" s="262">
        <v>2332</v>
      </c>
      <c r="J884" s="263" t="s">
        <v>383</v>
      </c>
      <c r="K884" s="187">
        <f t="shared" si="13"/>
        <v>7086</v>
      </c>
      <c r="L884" s="188">
        <v>19</v>
      </c>
    </row>
    <row r="885" spans="1:12" x14ac:dyDescent="0.25">
      <c r="A885" s="262">
        <v>7088</v>
      </c>
      <c r="B885" s="268" t="s">
        <v>382</v>
      </c>
      <c r="C885" s="264"/>
      <c r="D885">
        <v>884</v>
      </c>
      <c r="E885" s="263" t="s">
        <v>2178</v>
      </c>
      <c r="F885" s="263" t="s">
        <v>2178</v>
      </c>
      <c r="G885" s="263" t="s">
        <v>2177</v>
      </c>
      <c r="H885" s="263" t="s">
        <v>1298</v>
      </c>
      <c r="I885" s="262">
        <v>2332</v>
      </c>
      <c r="J885" s="263" t="s">
        <v>383</v>
      </c>
      <c r="K885" s="187">
        <f t="shared" si="13"/>
        <v>7088</v>
      </c>
      <c r="L885" s="188">
        <v>20</v>
      </c>
    </row>
    <row r="886" spans="1:12" x14ac:dyDescent="0.25">
      <c r="A886" s="262">
        <v>7087</v>
      </c>
      <c r="B886" s="268" t="s">
        <v>382</v>
      </c>
      <c r="C886" s="264"/>
      <c r="D886">
        <v>885</v>
      </c>
      <c r="E886" s="263" t="s">
        <v>2179</v>
      </c>
      <c r="F886" s="263" t="s">
        <v>2179</v>
      </c>
      <c r="G886" s="263" t="s">
        <v>2177</v>
      </c>
      <c r="H886" s="263" t="s">
        <v>1298</v>
      </c>
      <c r="I886" s="262">
        <v>2332</v>
      </c>
      <c r="J886" s="263" t="s">
        <v>383</v>
      </c>
      <c r="K886" s="187">
        <f t="shared" si="13"/>
        <v>7087</v>
      </c>
      <c r="L886" s="188">
        <v>21</v>
      </c>
    </row>
    <row r="887" spans="1:12" x14ac:dyDescent="0.25">
      <c r="A887" s="262">
        <v>6544</v>
      </c>
      <c r="B887" s="268" t="s">
        <v>382</v>
      </c>
      <c r="C887" s="264"/>
      <c r="D887">
        <v>886</v>
      </c>
      <c r="E887" s="263" t="s">
        <v>2180</v>
      </c>
      <c r="F887" s="263" t="s">
        <v>2180</v>
      </c>
      <c r="G887" s="263" t="s">
        <v>540</v>
      </c>
      <c r="H887" s="263" t="s">
        <v>541</v>
      </c>
      <c r="I887" s="262">
        <v>2237</v>
      </c>
      <c r="J887" s="263" t="s">
        <v>383</v>
      </c>
      <c r="K887" s="187">
        <f t="shared" si="13"/>
        <v>6544</v>
      </c>
      <c r="L887" s="188">
        <v>22</v>
      </c>
    </row>
    <row r="888" spans="1:12" x14ac:dyDescent="0.25">
      <c r="A888" s="262">
        <v>6161</v>
      </c>
      <c r="B888" s="268" t="s">
        <v>382</v>
      </c>
      <c r="C888" s="264"/>
      <c r="D888">
        <v>887</v>
      </c>
      <c r="E888" s="263" t="s">
        <v>2181</v>
      </c>
      <c r="F888" s="263" t="s">
        <v>2181</v>
      </c>
      <c r="G888" s="263" t="s">
        <v>733</v>
      </c>
      <c r="H888" s="263" t="s">
        <v>734</v>
      </c>
      <c r="I888" s="262">
        <v>2195</v>
      </c>
      <c r="J888" s="263" t="s">
        <v>383</v>
      </c>
      <c r="K888" s="187">
        <f t="shared" si="13"/>
        <v>6161</v>
      </c>
      <c r="L888" s="188">
        <v>23</v>
      </c>
    </row>
    <row r="889" spans="1:12" x14ac:dyDescent="0.25">
      <c r="A889" s="262">
        <v>249</v>
      </c>
      <c r="B889" s="268" t="s">
        <v>382</v>
      </c>
      <c r="C889" s="264"/>
      <c r="D889">
        <v>888</v>
      </c>
      <c r="E889" s="263" t="s">
        <v>2182</v>
      </c>
      <c r="F889" s="263" t="s">
        <v>2182</v>
      </c>
      <c r="G889" s="263" t="s">
        <v>2183</v>
      </c>
      <c r="H889" s="263" t="s">
        <v>2184</v>
      </c>
      <c r="I889" s="262">
        <v>637</v>
      </c>
      <c r="J889" s="263" t="s">
        <v>383</v>
      </c>
      <c r="K889" s="187">
        <f t="shared" si="13"/>
        <v>249</v>
      </c>
      <c r="L889" s="188">
        <v>24</v>
      </c>
    </row>
    <row r="890" spans="1:12" x14ac:dyDescent="0.25">
      <c r="A890" s="262">
        <v>6897</v>
      </c>
      <c r="B890" s="268" t="s">
        <v>382</v>
      </c>
      <c r="C890" s="264"/>
      <c r="D890">
        <v>889</v>
      </c>
      <c r="E890" s="263" t="s">
        <v>2185</v>
      </c>
      <c r="F890" s="263" t="s">
        <v>2185</v>
      </c>
      <c r="G890" s="263" t="s">
        <v>2186</v>
      </c>
      <c r="H890" s="263" t="s">
        <v>2187</v>
      </c>
      <c r="I890" s="262">
        <v>2289</v>
      </c>
      <c r="J890" s="263" t="s">
        <v>383</v>
      </c>
      <c r="K890" s="187">
        <f t="shared" si="13"/>
        <v>6897</v>
      </c>
      <c r="L890" s="188">
        <v>1</v>
      </c>
    </row>
    <row r="891" spans="1:12" x14ac:dyDescent="0.25">
      <c r="A891" s="262">
        <v>6902</v>
      </c>
      <c r="B891" s="268" t="s">
        <v>382</v>
      </c>
      <c r="C891" s="264"/>
      <c r="D891">
        <v>890</v>
      </c>
      <c r="E891" s="263" t="s">
        <v>2188</v>
      </c>
      <c r="F891" s="263" t="s">
        <v>2188</v>
      </c>
      <c r="G891" s="263" t="s">
        <v>2186</v>
      </c>
      <c r="H891" s="263" t="s">
        <v>2187</v>
      </c>
      <c r="I891" s="262">
        <v>2289</v>
      </c>
      <c r="J891" s="263" t="s">
        <v>383</v>
      </c>
      <c r="K891" s="187">
        <f t="shared" si="13"/>
        <v>6902</v>
      </c>
      <c r="L891" s="188">
        <v>2</v>
      </c>
    </row>
    <row r="892" spans="1:12" x14ac:dyDescent="0.25">
      <c r="A892" s="262">
        <v>6901</v>
      </c>
      <c r="B892" s="268" t="s">
        <v>382</v>
      </c>
      <c r="C892" s="264"/>
      <c r="D892">
        <v>891</v>
      </c>
      <c r="E892" s="263" t="s">
        <v>2189</v>
      </c>
      <c r="F892" s="263" t="s">
        <v>2190</v>
      </c>
      <c r="G892" s="263" t="s">
        <v>2186</v>
      </c>
      <c r="H892" s="263" t="s">
        <v>2187</v>
      </c>
      <c r="I892" s="262">
        <v>2289</v>
      </c>
      <c r="J892" s="263" t="s">
        <v>383</v>
      </c>
      <c r="K892" s="187">
        <f t="shared" si="13"/>
        <v>6901</v>
      </c>
      <c r="L892" s="188">
        <v>3</v>
      </c>
    </row>
    <row r="893" spans="1:12" x14ac:dyDescent="0.25">
      <c r="A893" s="262">
        <v>6900</v>
      </c>
      <c r="B893" s="268" t="s">
        <v>382</v>
      </c>
      <c r="C893" s="264"/>
      <c r="D893">
        <v>892</v>
      </c>
      <c r="E893" s="263" t="s">
        <v>2191</v>
      </c>
      <c r="F893" s="263" t="s">
        <v>2192</v>
      </c>
      <c r="G893" s="263" t="s">
        <v>2186</v>
      </c>
      <c r="H893" s="263" t="s">
        <v>2187</v>
      </c>
      <c r="I893" s="262">
        <v>2289</v>
      </c>
      <c r="J893" s="263" t="s">
        <v>383</v>
      </c>
      <c r="K893" s="187">
        <f t="shared" si="13"/>
        <v>6900</v>
      </c>
      <c r="L893" s="188">
        <v>4</v>
      </c>
    </row>
    <row r="894" spans="1:12" x14ac:dyDescent="0.25">
      <c r="A894" s="262">
        <v>6899</v>
      </c>
      <c r="B894" s="268" t="s">
        <v>382</v>
      </c>
      <c r="C894" s="264"/>
      <c r="D894">
        <v>893</v>
      </c>
      <c r="E894" s="263" t="s">
        <v>2193</v>
      </c>
      <c r="F894" s="263" t="s">
        <v>2194</v>
      </c>
      <c r="G894" s="263" t="s">
        <v>2186</v>
      </c>
      <c r="H894" s="263" t="s">
        <v>2187</v>
      </c>
      <c r="I894" s="262">
        <v>2289</v>
      </c>
      <c r="J894" s="263" t="s">
        <v>383</v>
      </c>
      <c r="K894" s="187">
        <f t="shared" si="13"/>
        <v>6899</v>
      </c>
      <c r="L894" s="188">
        <v>5</v>
      </c>
    </row>
    <row r="895" spans="1:12" x14ac:dyDescent="0.25">
      <c r="A895" s="262">
        <v>6898</v>
      </c>
      <c r="B895" s="268" t="s">
        <v>382</v>
      </c>
      <c r="C895" s="264"/>
      <c r="D895">
        <v>894</v>
      </c>
      <c r="E895" s="263" t="s">
        <v>2195</v>
      </c>
      <c r="F895" s="263" t="s">
        <v>2196</v>
      </c>
      <c r="G895" s="263" t="s">
        <v>2186</v>
      </c>
      <c r="H895" s="263" t="s">
        <v>2187</v>
      </c>
      <c r="I895" s="262">
        <v>2289</v>
      </c>
      <c r="J895" s="263" t="s">
        <v>383</v>
      </c>
      <c r="K895" s="187">
        <f t="shared" si="13"/>
        <v>6898</v>
      </c>
      <c r="L895" s="188">
        <v>6</v>
      </c>
    </row>
    <row r="896" spans="1:12" x14ac:dyDescent="0.25">
      <c r="A896" s="262">
        <v>6953</v>
      </c>
      <c r="B896" s="268" t="s">
        <v>382</v>
      </c>
      <c r="C896" s="264"/>
      <c r="D896">
        <v>895</v>
      </c>
      <c r="E896" s="263" t="s">
        <v>2197</v>
      </c>
      <c r="F896" s="263" t="s">
        <v>2198</v>
      </c>
      <c r="G896" s="263" t="s">
        <v>2199</v>
      </c>
      <c r="H896" s="263" t="s">
        <v>2200</v>
      </c>
      <c r="I896" s="262">
        <v>2301</v>
      </c>
      <c r="J896" s="263" t="s">
        <v>383</v>
      </c>
      <c r="K896" s="187">
        <f t="shared" si="13"/>
        <v>6953</v>
      </c>
      <c r="L896" s="188">
        <v>7</v>
      </c>
    </row>
    <row r="897" spans="1:12" x14ac:dyDescent="0.25">
      <c r="A897" s="262">
        <v>6957</v>
      </c>
      <c r="B897" s="268" t="s">
        <v>382</v>
      </c>
      <c r="C897" s="264"/>
      <c r="D897">
        <v>896</v>
      </c>
      <c r="E897" s="263" t="s">
        <v>2201</v>
      </c>
      <c r="F897" s="263" t="s">
        <v>2202</v>
      </c>
      <c r="G897" s="263" t="s">
        <v>2199</v>
      </c>
      <c r="H897" s="263" t="s">
        <v>2200</v>
      </c>
      <c r="I897" s="262">
        <v>2301</v>
      </c>
      <c r="J897" s="263" t="s">
        <v>383</v>
      </c>
      <c r="K897" s="187">
        <f t="shared" si="13"/>
        <v>6957</v>
      </c>
      <c r="L897" s="188">
        <v>8</v>
      </c>
    </row>
    <row r="898" spans="1:12" x14ac:dyDescent="0.25">
      <c r="A898" s="262">
        <v>6956</v>
      </c>
      <c r="B898" s="268" t="s">
        <v>382</v>
      </c>
      <c r="C898" s="264"/>
      <c r="D898">
        <v>897</v>
      </c>
      <c r="E898" s="263" t="s">
        <v>2203</v>
      </c>
      <c r="F898" s="263" t="s">
        <v>2204</v>
      </c>
      <c r="G898" s="263" t="s">
        <v>2199</v>
      </c>
      <c r="H898" s="263" t="s">
        <v>2200</v>
      </c>
      <c r="I898" s="262">
        <v>2301</v>
      </c>
      <c r="J898" s="263" t="s">
        <v>383</v>
      </c>
      <c r="K898" s="187">
        <f t="shared" si="13"/>
        <v>6956</v>
      </c>
      <c r="L898" s="188">
        <v>9</v>
      </c>
    </row>
    <row r="899" spans="1:12" x14ac:dyDescent="0.25">
      <c r="A899" s="262">
        <v>17</v>
      </c>
      <c r="B899" s="268" t="s">
        <v>382</v>
      </c>
      <c r="C899" s="264"/>
      <c r="D899">
        <v>898</v>
      </c>
      <c r="E899" s="263" t="s">
        <v>2205</v>
      </c>
      <c r="F899" s="263" t="s">
        <v>2205</v>
      </c>
      <c r="G899" s="263" t="s">
        <v>709</v>
      </c>
      <c r="H899" s="263" t="s">
        <v>20</v>
      </c>
      <c r="I899" s="262">
        <v>2</v>
      </c>
      <c r="J899" s="263" t="s">
        <v>383</v>
      </c>
      <c r="K899" s="187">
        <f t="shared" ref="K899:K962" si="14">A899</f>
        <v>17</v>
      </c>
      <c r="L899" s="188">
        <v>10</v>
      </c>
    </row>
    <row r="900" spans="1:12" x14ac:dyDescent="0.25">
      <c r="A900" s="262">
        <v>275</v>
      </c>
      <c r="B900" s="268" t="s">
        <v>382</v>
      </c>
      <c r="C900" s="264"/>
      <c r="D900">
        <v>899</v>
      </c>
      <c r="E900" s="263" t="s">
        <v>2206</v>
      </c>
      <c r="F900" s="263" t="s">
        <v>2206</v>
      </c>
      <c r="G900" s="263" t="s">
        <v>709</v>
      </c>
      <c r="H900" s="263" t="s">
        <v>20</v>
      </c>
      <c r="I900" s="262">
        <v>2</v>
      </c>
      <c r="J900" s="263" t="s">
        <v>383</v>
      </c>
      <c r="K900" s="187">
        <f t="shared" si="14"/>
        <v>275</v>
      </c>
      <c r="L900" s="188">
        <v>11</v>
      </c>
    </row>
    <row r="901" spans="1:12" x14ac:dyDescent="0.25">
      <c r="A901" s="262">
        <v>5284</v>
      </c>
      <c r="B901" s="268" t="s">
        <v>382</v>
      </c>
      <c r="C901" s="264"/>
      <c r="D901">
        <v>900</v>
      </c>
      <c r="E901" s="263" t="s">
        <v>2207</v>
      </c>
      <c r="F901" s="263" t="s">
        <v>2207</v>
      </c>
      <c r="G901" s="263" t="s">
        <v>709</v>
      </c>
      <c r="H901" s="263" t="s">
        <v>20</v>
      </c>
      <c r="I901" s="262">
        <v>2</v>
      </c>
      <c r="J901" s="263" t="s">
        <v>383</v>
      </c>
      <c r="K901" s="187">
        <f t="shared" si="14"/>
        <v>5284</v>
      </c>
      <c r="L901" s="188">
        <v>12</v>
      </c>
    </row>
    <row r="902" spans="1:12" x14ac:dyDescent="0.25">
      <c r="A902" s="262">
        <v>6606</v>
      </c>
      <c r="B902" s="268" t="s">
        <v>382</v>
      </c>
      <c r="C902" s="264"/>
      <c r="D902">
        <v>901</v>
      </c>
      <c r="E902" s="263" t="s">
        <v>2208</v>
      </c>
      <c r="F902" s="263" t="s">
        <v>2208</v>
      </c>
      <c r="G902" s="263" t="s">
        <v>612</v>
      </c>
      <c r="H902" s="263" t="s">
        <v>613</v>
      </c>
      <c r="I902" s="262">
        <v>2239</v>
      </c>
      <c r="J902" s="263" t="s">
        <v>383</v>
      </c>
      <c r="K902" s="187">
        <f t="shared" si="14"/>
        <v>6606</v>
      </c>
      <c r="L902" s="188">
        <v>13</v>
      </c>
    </row>
    <row r="903" spans="1:12" x14ac:dyDescent="0.25">
      <c r="A903" s="262">
        <v>6607</v>
      </c>
      <c r="B903" s="268" t="s">
        <v>382</v>
      </c>
      <c r="C903" s="264"/>
      <c r="D903">
        <v>902</v>
      </c>
      <c r="E903" s="263" t="s">
        <v>2209</v>
      </c>
      <c r="F903" s="263" t="s">
        <v>2209</v>
      </c>
      <c r="G903" s="263" t="s">
        <v>612</v>
      </c>
      <c r="H903" s="263" t="s">
        <v>613</v>
      </c>
      <c r="I903" s="262">
        <v>2239</v>
      </c>
      <c r="J903" s="263" t="s">
        <v>383</v>
      </c>
      <c r="K903" s="187">
        <f t="shared" si="14"/>
        <v>6607</v>
      </c>
      <c r="L903" s="188">
        <v>14</v>
      </c>
    </row>
    <row r="904" spans="1:12" x14ac:dyDescent="0.25">
      <c r="A904" s="262">
        <v>6608</v>
      </c>
      <c r="B904" s="268" t="s">
        <v>382</v>
      </c>
      <c r="C904" s="264"/>
      <c r="D904">
        <v>903</v>
      </c>
      <c r="E904" s="263" t="s">
        <v>2210</v>
      </c>
      <c r="F904" s="263" t="s">
        <v>2210</v>
      </c>
      <c r="G904" s="263" t="s">
        <v>612</v>
      </c>
      <c r="H904" s="263" t="s">
        <v>613</v>
      </c>
      <c r="I904" s="262">
        <v>2239</v>
      </c>
      <c r="J904" s="263" t="s">
        <v>383</v>
      </c>
      <c r="K904" s="187">
        <f t="shared" si="14"/>
        <v>6608</v>
      </c>
      <c r="L904" s="188">
        <v>15</v>
      </c>
    </row>
    <row r="905" spans="1:12" x14ac:dyDescent="0.25">
      <c r="A905" s="262">
        <v>6438</v>
      </c>
      <c r="B905" s="268" t="s">
        <v>382</v>
      </c>
      <c r="C905" s="264"/>
      <c r="D905">
        <v>904</v>
      </c>
      <c r="E905" s="263" t="s">
        <v>2211</v>
      </c>
      <c r="F905" s="263" t="s">
        <v>2211</v>
      </c>
      <c r="G905" s="263" t="s">
        <v>505</v>
      </c>
      <c r="H905" s="263" t="s">
        <v>506</v>
      </c>
      <c r="I905" s="262">
        <v>399</v>
      </c>
      <c r="J905" s="263" t="s">
        <v>383</v>
      </c>
      <c r="K905" s="187">
        <f t="shared" si="14"/>
        <v>6438</v>
      </c>
      <c r="L905" s="188">
        <v>16</v>
      </c>
    </row>
    <row r="906" spans="1:12" x14ac:dyDescent="0.25">
      <c r="A906" s="262">
        <v>3674</v>
      </c>
      <c r="B906" s="268" t="s">
        <v>382</v>
      </c>
      <c r="C906" s="264"/>
      <c r="D906">
        <v>905</v>
      </c>
      <c r="E906" s="263" t="s">
        <v>2212</v>
      </c>
      <c r="F906" s="263" t="s">
        <v>2212</v>
      </c>
      <c r="G906" s="263" t="s">
        <v>505</v>
      </c>
      <c r="H906" s="263" t="s">
        <v>506</v>
      </c>
      <c r="I906" s="262">
        <v>399</v>
      </c>
      <c r="J906" s="263" t="s">
        <v>383</v>
      </c>
      <c r="K906" s="187">
        <f t="shared" si="14"/>
        <v>3674</v>
      </c>
      <c r="L906" s="188">
        <v>17</v>
      </c>
    </row>
    <row r="907" spans="1:12" x14ac:dyDescent="0.25">
      <c r="A907" s="262">
        <v>3675</v>
      </c>
      <c r="B907" s="268" t="s">
        <v>382</v>
      </c>
      <c r="C907" s="264"/>
      <c r="D907">
        <v>906</v>
      </c>
      <c r="E907" s="263" t="s">
        <v>2213</v>
      </c>
      <c r="F907" s="263" t="s">
        <v>2213</v>
      </c>
      <c r="G907" s="263" t="s">
        <v>505</v>
      </c>
      <c r="H907" s="263" t="s">
        <v>506</v>
      </c>
      <c r="I907" s="262">
        <v>399</v>
      </c>
      <c r="J907" s="263" t="s">
        <v>383</v>
      </c>
      <c r="K907" s="187">
        <f t="shared" si="14"/>
        <v>3675</v>
      </c>
      <c r="L907" s="188">
        <v>18</v>
      </c>
    </row>
    <row r="908" spans="1:12" x14ac:dyDescent="0.25">
      <c r="A908" s="262">
        <v>4913</v>
      </c>
      <c r="B908" s="268" t="s">
        <v>382</v>
      </c>
      <c r="C908" s="264"/>
      <c r="D908">
        <v>907</v>
      </c>
      <c r="E908" s="263" t="s">
        <v>2214</v>
      </c>
      <c r="F908" s="263" t="s">
        <v>2214</v>
      </c>
      <c r="G908" s="263" t="s">
        <v>714</v>
      </c>
      <c r="H908" s="263" t="s">
        <v>715</v>
      </c>
      <c r="I908" s="262">
        <v>58</v>
      </c>
      <c r="J908" s="263" t="s">
        <v>383</v>
      </c>
      <c r="K908" s="187">
        <f t="shared" si="14"/>
        <v>4913</v>
      </c>
      <c r="L908" s="188">
        <v>19</v>
      </c>
    </row>
    <row r="909" spans="1:12" x14ac:dyDescent="0.25">
      <c r="A909" s="262">
        <v>4912</v>
      </c>
      <c r="B909" s="268" t="s">
        <v>382</v>
      </c>
      <c r="C909" s="264"/>
      <c r="D909">
        <v>908</v>
      </c>
      <c r="E909" s="263" t="s">
        <v>2215</v>
      </c>
      <c r="F909" s="263" t="s">
        <v>2215</v>
      </c>
      <c r="G909" s="263" t="s">
        <v>714</v>
      </c>
      <c r="H909" s="263" t="s">
        <v>715</v>
      </c>
      <c r="I909" s="262">
        <v>58</v>
      </c>
      <c r="J909" s="263" t="s">
        <v>383</v>
      </c>
      <c r="K909" s="187">
        <f t="shared" si="14"/>
        <v>4912</v>
      </c>
      <c r="L909" s="188">
        <v>20</v>
      </c>
    </row>
    <row r="910" spans="1:12" x14ac:dyDescent="0.25">
      <c r="A910" s="262">
        <v>4914</v>
      </c>
      <c r="B910" s="268" t="s">
        <v>382</v>
      </c>
      <c r="C910" s="264"/>
      <c r="D910">
        <v>909</v>
      </c>
      <c r="E910" s="263" t="s">
        <v>2216</v>
      </c>
      <c r="F910" s="263" t="s">
        <v>2216</v>
      </c>
      <c r="G910" s="263" t="s">
        <v>714</v>
      </c>
      <c r="H910" s="263" t="s">
        <v>715</v>
      </c>
      <c r="I910" s="262">
        <v>58</v>
      </c>
      <c r="J910" s="263" t="s">
        <v>383</v>
      </c>
      <c r="K910" s="187">
        <f t="shared" si="14"/>
        <v>4914</v>
      </c>
      <c r="L910" s="188">
        <v>21</v>
      </c>
    </row>
    <row r="911" spans="1:12" x14ac:dyDescent="0.25">
      <c r="A911" s="262">
        <v>4915</v>
      </c>
      <c r="B911" s="268" t="s">
        <v>382</v>
      </c>
      <c r="C911" s="264"/>
      <c r="D911">
        <v>910</v>
      </c>
      <c r="E911" s="263" t="s">
        <v>2217</v>
      </c>
      <c r="F911" s="263" t="s">
        <v>2217</v>
      </c>
      <c r="G911" s="263" t="s">
        <v>714</v>
      </c>
      <c r="H911" s="263" t="s">
        <v>715</v>
      </c>
      <c r="I911" s="262">
        <v>58</v>
      </c>
      <c r="J911" s="263" t="s">
        <v>383</v>
      </c>
      <c r="K911" s="187">
        <f t="shared" si="14"/>
        <v>4915</v>
      </c>
      <c r="L911" s="188">
        <v>22</v>
      </c>
    </row>
    <row r="912" spans="1:12" x14ac:dyDescent="0.25">
      <c r="A912" s="262">
        <v>4908</v>
      </c>
      <c r="B912" s="268" t="s">
        <v>382</v>
      </c>
      <c r="C912" s="264"/>
      <c r="D912">
        <v>911</v>
      </c>
      <c r="E912" s="263" t="s">
        <v>2218</v>
      </c>
      <c r="F912" s="263" t="s">
        <v>2218</v>
      </c>
      <c r="G912" s="263" t="s">
        <v>714</v>
      </c>
      <c r="H912" s="263" t="s">
        <v>715</v>
      </c>
      <c r="I912" s="262">
        <v>58</v>
      </c>
      <c r="J912" s="263" t="s">
        <v>383</v>
      </c>
      <c r="K912" s="187">
        <f t="shared" si="14"/>
        <v>4908</v>
      </c>
      <c r="L912" s="188">
        <v>23</v>
      </c>
    </row>
    <row r="913" spans="1:12" x14ac:dyDescent="0.25">
      <c r="A913" s="262">
        <v>4909</v>
      </c>
      <c r="B913" s="268" t="s">
        <v>382</v>
      </c>
      <c r="C913" s="264"/>
      <c r="D913">
        <v>912</v>
      </c>
      <c r="E913" s="263" t="s">
        <v>2219</v>
      </c>
      <c r="F913" s="263" t="s">
        <v>2219</v>
      </c>
      <c r="G913" s="263" t="s">
        <v>714</v>
      </c>
      <c r="H913" s="263" t="s">
        <v>715</v>
      </c>
      <c r="I913" s="262">
        <v>58</v>
      </c>
      <c r="J913" s="263" t="s">
        <v>383</v>
      </c>
      <c r="K913" s="187">
        <f t="shared" si="14"/>
        <v>4909</v>
      </c>
      <c r="L913" s="188">
        <v>24</v>
      </c>
    </row>
    <row r="914" spans="1:12" x14ac:dyDescent="0.25">
      <c r="A914" s="262">
        <v>315</v>
      </c>
      <c r="B914" s="268" t="s">
        <v>382</v>
      </c>
      <c r="C914" s="264"/>
      <c r="D914">
        <v>913</v>
      </c>
      <c r="E914" s="263" t="s">
        <v>2220</v>
      </c>
      <c r="F914" s="263" t="s">
        <v>2221</v>
      </c>
      <c r="G914" s="263" t="s">
        <v>2222</v>
      </c>
      <c r="H914" s="263" t="s">
        <v>402</v>
      </c>
      <c r="I914" s="262">
        <v>16</v>
      </c>
      <c r="J914" s="263" t="s">
        <v>398</v>
      </c>
      <c r="K914" s="187">
        <f t="shared" si="14"/>
        <v>315</v>
      </c>
      <c r="L914" s="188">
        <v>1</v>
      </c>
    </row>
    <row r="915" spans="1:12" x14ac:dyDescent="0.25">
      <c r="A915" s="262">
        <v>1631</v>
      </c>
      <c r="B915" s="268" t="s">
        <v>382</v>
      </c>
      <c r="C915" s="264"/>
      <c r="D915">
        <v>914</v>
      </c>
      <c r="E915" s="263" t="s">
        <v>2223</v>
      </c>
      <c r="F915" s="263" t="s">
        <v>2223</v>
      </c>
      <c r="G915" s="263" t="s">
        <v>605</v>
      </c>
      <c r="H915" s="263" t="s">
        <v>397</v>
      </c>
      <c r="I915" s="262">
        <v>332</v>
      </c>
      <c r="J915" s="263" t="s">
        <v>398</v>
      </c>
      <c r="K915" s="187">
        <f t="shared" si="14"/>
        <v>1631</v>
      </c>
      <c r="L915" s="188">
        <v>2</v>
      </c>
    </row>
    <row r="916" spans="1:12" x14ac:dyDescent="0.25">
      <c r="A916" s="262">
        <v>1632</v>
      </c>
      <c r="B916" s="268" t="s">
        <v>382</v>
      </c>
      <c r="C916" s="264"/>
      <c r="D916">
        <v>915</v>
      </c>
      <c r="E916" s="263" t="s">
        <v>2224</v>
      </c>
      <c r="F916" s="263" t="s">
        <v>2224</v>
      </c>
      <c r="G916" s="263" t="s">
        <v>605</v>
      </c>
      <c r="H916" s="263" t="s">
        <v>397</v>
      </c>
      <c r="I916" s="262">
        <v>332</v>
      </c>
      <c r="J916" s="263" t="s">
        <v>398</v>
      </c>
      <c r="K916" s="187">
        <f t="shared" si="14"/>
        <v>1632</v>
      </c>
      <c r="L916" s="188">
        <v>3</v>
      </c>
    </row>
    <row r="917" spans="1:12" x14ac:dyDescent="0.25">
      <c r="A917" s="262">
        <v>5201</v>
      </c>
      <c r="B917" s="268" t="s">
        <v>382</v>
      </c>
      <c r="C917" s="264"/>
      <c r="D917">
        <v>916</v>
      </c>
      <c r="E917" s="263" t="s">
        <v>2225</v>
      </c>
      <c r="F917" s="263" t="s">
        <v>2225</v>
      </c>
      <c r="G917" s="263" t="s">
        <v>2013</v>
      </c>
      <c r="H917" s="263" t="s">
        <v>2014</v>
      </c>
      <c r="I917" s="262">
        <v>1110</v>
      </c>
      <c r="J917" s="263" t="s">
        <v>383</v>
      </c>
      <c r="K917" s="187">
        <f t="shared" si="14"/>
        <v>5201</v>
      </c>
      <c r="L917" s="188">
        <v>4</v>
      </c>
    </row>
    <row r="918" spans="1:12" x14ac:dyDescent="0.25">
      <c r="A918" s="262">
        <v>1648</v>
      </c>
      <c r="B918" s="268" t="s">
        <v>382</v>
      </c>
      <c r="C918" s="264"/>
      <c r="D918">
        <v>917</v>
      </c>
      <c r="E918" s="263" t="s">
        <v>2226</v>
      </c>
      <c r="F918" s="263" t="s">
        <v>2226</v>
      </c>
      <c r="G918" s="263" t="s">
        <v>2227</v>
      </c>
      <c r="H918" s="263" t="s">
        <v>2228</v>
      </c>
      <c r="I918" s="262">
        <v>337</v>
      </c>
      <c r="J918" s="263" t="s">
        <v>383</v>
      </c>
      <c r="K918" s="187">
        <f t="shared" si="14"/>
        <v>1648</v>
      </c>
      <c r="L918" s="188">
        <v>5</v>
      </c>
    </row>
    <row r="919" spans="1:12" x14ac:dyDescent="0.25">
      <c r="A919" s="262">
        <v>1649</v>
      </c>
      <c r="B919" s="268" t="s">
        <v>382</v>
      </c>
      <c r="C919" s="264"/>
      <c r="D919">
        <v>918</v>
      </c>
      <c r="E919" s="263" t="s">
        <v>2229</v>
      </c>
      <c r="F919" s="263" t="s">
        <v>2229</v>
      </c>
      <c r="G919" s="263" t="s">
        <v>2227</v>
      </c>
      <c r="H919" s="263" t="s">
        <v>2228</v>
      </c>
      <c r="I919" s="262">
        <v>337</v>
      </c>
      <c r="J919" s="263" t="s">
        <v>383</v>
      </c>
      <c r="K919" s="187">
        <f t="shared" si="14"/>
        <v>1649</v>
      </c>
      <c r="L919" s="188">
        <v>6</v>
      </c>
    </row>
    <row r="920" spans="1:12" x14ac:dyDescent="0.25">
      <c r="A920" s="262">
        <v>6299</v>
      </c>
      <c r="B920" s="268" t="s">
        <v>382</v>
      </c>
      <c r="C920" s="264"/>
      <c r="D920">
        <v>919</v>
      </c>
      <c r="E920" s="263" t="s">
        <v>2230</v>
      </c>
      <c r="F920" s="263" t="s">
        <v>2230</v>
      </c>
      <c r="G920" s="263" t="s">
        <v>2227</v>
      </c>
      <c r="H920" s="263" t="s">
        <v>2228</v>
      </c>
      <c r="I920" s="262">
        <v>337</v>
      </c>
      <c r="J920" s="263" t="s">
        <v>383</v>
      </c>
      <c r="K920" s="187">
        <f t="shared" si="14"/>
        <v>6299</v>
      </c>
      <c r="L920" s="188">
        <v>7</v>
      </c>
    </row>
    <row r="921" spans="1:12" x14ac:dyDescent="0.25">
      <c r="A921" s="262">
        <v>6298</v>
      </c>
      <c r="B921" s="268" t="s">
        <v>382</v>
      </c>
      <c r="C921" s="264"/>
      <c r="D921">
        <v>920</v>
      </c>
      <c r="E921" s="263" t="s">
        <v>2231</v>
      </c>
      <c r="F921" s="263" t="s">
        <v>2231</v>
      </c>
      <c r="G921" s="263" t="s">
        <v>2227</v>
      </c>
      <c r="H921" s="263" t="s">
        <v>2228</v>
      </c>
      <c r="I921" s="262">
        <v>337</v>
      </c>
      <c r="J921" s="263" t="s">
        <v>383</v>
      </c>
      <c r="K921" s="187">
        <f t="shared" si="14"/>
        <v>6298</v>
      </c>
      <c r="L921" s="188">
        <v>8</v>
      </c>
    </row>
    <row r="922" spans="1:12" x14ac:dyDescent="0.25">
      <c r="A922" s="262">
        <v>6308</v>
      </c>
      <c r="B922" s="268" t="s">
        <v>382</v>
      </c>
      <c r="C922" s="264"/>
      <c r="D922">
        <v>921</v>
      </c>
      <c r="E922" s="263" t="s">
        <v>2232</v>
      </c>
      <c r="F922" s="263" t="s">
        <v>2232</v>
      </c>
      <c r="G922" s="263" t="s">
        <v>2227</v>
      </c>
      <c r="H922" s="263" t="s">
        <v>2228</v>
      </c>
      <c r="I922" s="262">
        <v>337</v>
      </c>
      <c r="J922" s="263" t="s">
        <v>383</v>
      </c>
      <c r="K922" s="187">
        <f t="shared" si="14"/>
        <v>6308</v>
      </c>
      <c r="L922" s="188">
        <v>9</v>
      </c>
    </row>
    <row r="923" spans="1:12" x14ac:dyDescent="0.25">
      <c r="A923" s="262">
        <v>192</v>
      </c>
      <c r="B923" s="268" t="s">
        <v>382</v>
      </c>
      <c r="C923" s="264"/>
      <c r="D923">
        <v>922</v>
      </c>
      <c r="E923" s="263" t="s">
        <v>2233</v>
      </c>
      <c r="F923" s="263" t="s">
        <v>2233</v>
      </c>
      <c r="G923" s="263" t="s">
        <v>1244</v>
      </c>
      <c r="H923" s="263" t="s">
        <v>1245</v>
      </c>
      <c r="I923" s="262">
        <v>70</v>
      </c>
      <c r="J923" s="263" t="s">
        <v>383</v>
      </c>
      <c r="K923" s="187">
        <f t="shared" si="14"/>
        <v>192</v>
      </c>
      <c r="L923" s="188">
        <v>10</v>
      </c>
    </row>
    <row r="924" spans="1:12" x14ac:dyDescent="0.25">
      <c r="A924" s="262">
        <v>2589</v>
      </c>
      <c r="B924" s="268" t="s">
        <v>382</v>
      </c>
      <c r="C924" s="264"/>
      <c r="D924">
        <v>923</v>
      </c>
      <c r="E924" s="263" t="s">
        <v>2234</v>
      </c>
      <c r="F924" s="263" t="s">
        <v>2234</v>
      </c>
      <c r="G924" s="263" t="s">
        <v>194</v>
      </c>
      <c r="H924" s="263" t="s">
        <v>45</v>
      </c>
      <c r="I924" s="262">
        <v>537</v>
      </c>
      <c r="J924" s="263" t="s">
        <v>383</v>
      </c>
      <c r="K924" s="187">
        <f t="shared" si="14"/>
        <v>2589</v>
      </c>
      <c r="L924" s="188">
        <v>11</v>
      </c>
    </row>
    <row r="925" spans="1:12" x14ac:dyDescent="0.25">
      <c r="A925" s="262">
        <v>4004</v>
      </c>
      <c r="B925" s="268" t="s">
        <v>382</v>
      </c>
      <c r="C925" s="264"/>
      <c r="D925">
        <v>924</v>
      </c>
      <c r="E925" s="263" t="s">
        <v>2235</v>
      </c>
      <c r="F925" s="263" t="s">
        <v>2235</v>
      </c>
      <c r="G925" s="263" t="s">
        <v>814</v>
      </c>
      <c r="H925" s="263" t="s">
        <v>815</v>
      </c>
      <c r="I925" s="262">
        <v>867</v>
      </c>
      <c r="J925" s="263" t="s">
        <v>383</v>
      </c>
      <c r="K925" s="187">
        <f t="shared" si="14"/>
        <v>4004</v>
      </c>
      <c r="L925" s="188">
        <v>12</v>
      </c>
    </row>
    <row r="926" spans="1:12" x14ac:dyDescent="0.25">
      <c r="A926" s="262">
        <v>4826</v>
      </c>
      <c r="B926" s="268" t="s">
        <v>382</v>
      </c>
      <c r="C926" s="264"/>
      <c r="D926">
        <v>925</v>
      </c>
      <c r="E926" s="263" t="s">
        <v>2236</v>
      </c>
      <c r="F926" s="263" t="s">
        <v>2236</v>
      </c>
      <c r="G926" s="263" t="s">
        <v>580</v>
      </c>
      <c r="H926" s="263" t="s">
        <v>581</v>
      </c>
      <c r="I926" s="262">
        <v>976</v>
      </c>
      <c r="J926" s="263" t="s">
        <v>383</v>
      </c>
      <c r="K926" s="187">
        <f t="shared" si="14"/>
        <v>4826</v>
      </c>
      <c r="L926" s="188">
        <v>13</v>
      </c>
    </row>
    <row r="927" spans="1:12" x14ac:dyDescent="0.25">
      <c r="A927" s="262">
        <v>4003</v>
      </c>
      <c r="B927" s="268" t="s">
        <v>382</v>
      </c>
      <c r="C927" s="264"/>
      <c r="D927">
        <v>926</v>
      </c>
      <c r="E927" s="263" t="s">
        <v>2237</v>
      </c>
      <c r="F927" s="263" t="s">
        <v>2237</v>
      </c>
      <c r="G927" s="263" t="s">
        <v>814</v>
      </c>
      <c r="H927" s="263" t="s">
        <v>815</v>
      </c>
      <c r="I927" s="262">
        <v>867</v>
      </c>
      <c r="J927" s="263" t="s">
        <v>383</v>
      </c>
      <c r="K927" s="187">
        <f t="shared" si="14"/>
        <v>4003</v>
      </c>
      <c r="L927" s="188">
        <v>14</v>
      </c>
    </row>
    <row r="928" spans="1:12" x14ac:dyDescent="0.25">
      <c r="A928" s="262">
        <v>3712</v>
      </c>
      <c r="B928" s="268" t="s">
        <v>382</v>
      </c>
      <c r="C928" s="264"/>
      <c r="D928">
        <v>927</v>
      </c>
      <c r="E928" s="263" t="s">
        <v>2238</v>
      </c>
      <c r="F928" s="263" t="s">
        <v>2238</v>
      </c>
      <c r="G928" s="263" t="s">
        <v>814</v>
      </c>
      <c r="H928" s="263" t="s">
        <v>815</v>
      </c>
      <c r="I928" s="262">
        <v>867</v>
      </c>
      <c r="J928" s="263" t="s">
        <v>383</v>
      </c>
      <c r="K928" s="187">
        <f t="shared" si="14"/>
        <v>3712</v>
      </c>
      <c r="L928" s="188">
        <v>15</v>
      </c>
    </row>
    <row r="929" spans="1:12" x14ac:dyDescent="0.25">
      <c r="A929" s="262">
        <v>5652</v>
      </c>
      <c r="B929" s="268" t="s">
        <v>382</v>
      </c>
      <c r="C929" s="264"/>
      <c r="D929">
        <v>928</v>
      </c>
      <c r="E929" s="263" t="s">
        <v>2239</v>
      </c>
      <c r="F929" s="263" t="s">
        <v>2239</v>
      </c>
      <c r="G929" s="263" t="s">
        <v>814</v>
      </c>
      <c r="H929" s="263" t="s">
        <v>815</v>
      </c>
      <c r="I929" s="262">
        <v>867</v>
      </c>
      <c r="J929" s="263" t="s">
        <v>383</v>
      </c>
      <c r="K929" s="187">
        <f t="shared" si="14"/>
        <v>5652</v>
      </c>
      <c r="L929" s="188">
        <v>16</v>
      </c>
    </row>
    <row r="930" spans="1:12" x14ac:dyDescent="0.25">
      <c r="A930" s="262">
        <v>5729</v>
      </c>
      <c r="B930" s="268" t="s">
        <v>382</v>
      </c>
      <c r="C930" s="264"/>
      <c r="D930">
        <v>929</v>
      </c>
      <c r="E930" s="263" t="s">
        <v>2240</v>
      </c>
      <c r="F930" s="263" t="s">
        <v>2240</v>
      </c>
      <c r="G930" s="263" t="s">
        <v>505</v>
      </c>
      <c r="H930" s="263" t="s">
        <v>506</v>
      </c>
      <c r="I930" s="262">
        <v>399</v>
      </c>
      <c r="J930" s="263" t="s">
        <v>383</v>
      </c>
      <c r="K930" s="187">
        <f t="shared" si="14"/>
        <v>5729</v>
      </c>
      <c r="L930" s="188">
        <v>17</v>
      </c>
    </row>
    <row r="931" spans="1:12" x14ac:dyDescent="0.25">
      <c r="A931" s="262">
        <v>231</v>
      </c>
      <c r="B931" s="268" t="s">
        <v>382</v>
      </c>
      <c r="C931" s="264"/>
      <c r="D931">
        <v>930</v>
      </c>
      <c r="E931" s="263" t="s">
        <v>2241</v>
      </c>
      <c r="F931" s="263" t="s">
        <v>2241</v>
      </c>
      <c r="G931" s="263" t="s">
        <v>1580</v>
      </c>
      <c r="H931" s="263" t="s">
        <v>1581</v>
      </c>
      <c r="I931" s="262">
        <v>209</v>
      </c>
      <c r="J931" s="263" t="s">
        <v>383</v>
      </c>
      <c r="K931" s="187">
        <f t="shared" si="14"/>
        <v>231</v>
      </c>
      <c r="L931" s="188">
        <v>18</v>
      </c>
    </row>
    <row r="932" spans="1:12" x14ac:dyDescent="0.25">
      <c r="A932" s="262">
        <v>6858</v>
      </c>
      <c r="B932" s="268" t="s">
        <v>382</v>
      </c>
      <c r="C932" s="264"/>
      <c r="D932">
        <v>931</v>
      </c>
      <c r="E932" s="263" t="s">
        <v>2242</v>
      </c>
      <c r="F932" s="263" t="s">
        <v>2243</v>
      </c>
      <c r="G932" s="263" t="s">
        <v>2244</v>
      </c>
      <c r="H932" s="263" t="s">
        <v>2245</v>
      </c>
      <c r="I932" s="262">
        <v>881</v>
      </c>
      <c r="J932" s="263" t="s">
        <v>383</v>
      </c>
      <c r="K932" s="187">
        <f t="shared" si="14"/>
        <v>6858</v>
      </c>
      <c r="L932" s="188">
        <v>19</v>
      </c>
    </row>
    <row r="933" spans="1:12" x14ac:dyDescent="0.25">
      <c r="A933" s="262">
        <v>3777</v>
      </c>
      <c r="B933" s="268" t="s">
        <v>382</v>
      </c>
      <c r="C933" s="264"/>
      <c r="D933">
        <v>932</v>
      </c>
      <c r="E933" s="263" t="s">
        <v>2246</v>
      </c>
      <c r="F933" s="263" t="s">
        <v>2246</v>
      </c>
      <c r="G933" s="263" t="s">
        <v>2244</v>
      </c>
      <c r="H933" s="263" t="s">
        <v>2245</v>
      </c>
      <c r="I933" s="262">
        <v>881</v>
      </c>
      <c r="J933" s="263" t="s">
        <v>383</v>
      </c>
      <c r="K933" s="187">
        <f t="shared" si="14"/>
        <v>3777</v>
      </c>
      <c r="L933" s="188">
        <v>20</v>
      </c>
    </row>
    <row r="934" spans="1:12" x14ac:dyDescent="0.25">
      <c r="A934" s="262">
        <v>6407</v>
      </c>
      <c r="B934" s="268" t="s">
        <v>382</v>
      </c>
      <c r="C934" s="264"/>
      <c r="D934">
        <v>933</v>
      </c>
      <c r="E934" s="263" t="s">
        <v>2247</v>
      </c>
      <c r="F934" s="263" t="s">
        <v>2247</v>
      </c>
      <c r="G934" s="263" t="s">
        <v>709</v>
      </c>
      <c r="H934" s="263" t="s">
        <v>20</v>
      </c>
      <c r="I934" s="262">
        <v>2</v>
      </c>
      <c r="J934" s="263" t="s">
        <v>383</v>
      </c>
      <c r="K934" s="187">
        <f t="shared" si="14"/>
        <v>6407</v>
      </c>
      <c r="L934" s="188">
        <v>21</v>
      </c>
    </row>
    <row r="935" spans="1:12" x14ac:dyDescent="0.25">
      <c r="A935" s="262">
        <v>173</v>
      </c>
      <c r="B935" s="268" t="s">
        <v>382</v>
      </c>
      <c r="C935" s="264"/>
      <c r="D935">
        <v>934</v>
      </c>
      <c r="E935" s="263" t="s">
        <v>2248</v>
      </c>
      <c r="F935" s="263" t="s">
        <v>2248</v>
      </c>
      <c r="G935" s="263" t="s">
        <v>595</v>
      </c>
      <c r="H935" s="263" t="s">
        <v>596</v>
      </c>
      <c r="I935" s="262">
        <v>32</v>
      </c>
      <c r="J935" s="263" t="s">
        <v>383</v>
      </c>
      <c r="K935" s="187">
        <f t="shared" si="14"/>
        <v>173</v>
      </c>
      <c r="L935" s="188">
        <v>22</v>
      </c>
    </row>
    <row r="936" spans="1:12" x14ac:dyDescent="0.25">
      <c r="A936" s="262">
        <v>4568</v>
      </c>
      <c r="B936" s="268" t="s">
        <v>382</v>
      </c>
      <c r="C936" s="264"/>
      <c r="D936">
        <v>935</v>
      </c>
      <c r="E936" s="263" t="s">
        <v>2249</v>
      </c>
      <c r="F936" s="263" t="s">
        <v>2249</v>
      </c>
      <c r="G936" s="263" t="s">
        <v>595</v>
      </c>
      <c r="H936" s="263" t="s">
        <v>596</v>
      </c>
      <c r="I936" s="262">
        <v>32</v>
      </c>
      <c r="J936" s="263" t="s">
        <v>383</v>
      </c>
      <c r="K936" s="187">
        <f t="shared" si="14"/>
        <v>4568</v>
      </c>
      <c r="L936" s="188">
        <v>23</v>
      </c>
    </row>
    <row r="937" spans="1:12" x14ac:dyDescent="0.25">
      <c r="A937" s="262">
        <v>5955</v>
      </c>
      <c r="B937" s="268" t="s">
        <v>382</v>
      </c>
      <c r="C937" s="264"/>
      <c r="D937">
        <v>936</v>
      </c>
      <c r="E937" s="263" t="s">
        <v>2250</v>
      </c>
      <c r="F937" s="263" t="s">
        <v>2250</v>
      </c>
      <c r="G937" s="263" t="s">
        <v>709</v>
      </c>
      <c r="H937" s="263" t="s">
        <v>20</v>
      </c>
      <c r="I937" s="262">
        <v>2</v>
      </c>
      <c r="J937" s="263" t="s">
        <v>383</v>
      </c>
      <c r="K937" s="187">
        <f t="shared" si="14"/>
        <v>5955</v>
      </c>
      <c r="L937" s="188">
        <v>24</v>
      </c>
    </row>
    <row r="938" spans="1:12" x14ac:dyDescent="0.25">
      <c r="A938" s="262">
        <v>6406</v>
      </c>
      <c r="B938" s="268" t="s">
        <v>382</v>
      </c>
      <c r="C938" s="264"/>
      <c r="D938">
        <v>937</v>
      </c>
      <c r="E938" s="263" t="s">
        <v>2251</v>
      </c>
      <c r="F938" s="263" t="s">
        <v>2251</v>
      </c>
      <c r="G938" s="263" t="s">
        <v>709</v>
      </c>
      <c r="H938" s="263" t="s">
        <v>20</v>
      </c>
      <c r="I938" s="262">
        <v>2</v>
      </c>
      <c r="J938" s="263" t="s">
        <v>383</v>
      </c>
      <c r="K938" s="187">
        <f t="shared" si="14"/>
        <v>6406</v>
      </c>
      <c r="L938" s="188">
        <v>1</v>
      </c>
    </row>
    <row r="939" spans="1:12" x14ac:dyDescent="0.25">
      <c r="A939" s="262">
        <v>35</v>
      </c>
      <c r="B939" s="268" t="s">
        <v>382</v>
      </c>
      <c r="C939" s="264"/>
      <c r="D939">
        <v>938</v>
      </c>
      <c r="E939" s="263" t="s">
        <v>2252</v>
      </c>
      <c r="F939" s="263" t="s">
        <v>2252</v>
      </c>
      <c r="G939" s="263" t="s">
        <v>2222</v>
      </c>
      <c r="H939" s="263" t="s">
        <v>402</v>
      </c>
      <c r="I939" s="262">
        <v>16</v>
      </c>
      <c r="J939" s="263" t="s">
        <v>398</v>
      </c>
      <c r="K939" s="187">
        <f t="shared" si="14"/>
        <v>35</v>
      </c>
      <c r="L939" s="188">
        <v>2</v>
      </c>
    </row>
    <row r="940" spans="1:12" x14ac:dyDescent="0.25">
      <c r="A940" s="262">
        <v>3036</v>
      </c>
      <c r="B940" s="268" t="s">
        <v>382</v>
      </c>
      <c r="C940" s="264"/>
      <c r="D940">
        <v>939</v>
      </c>
      <c r="E940" s="263" t="s">
        <v>2253</v>
      </c>
      <c r="F940" s="263" t="s">
        <v>2253</v>
      </c>
      <c r="G940" s="263" t="s">
        <v>801</v>
      </c>
      <c r="H940" s="263" t="s">
        <v>802</v>
      </c>
      <c r="I940" s="262">
        <v>865</v>
      </c>
      <c r="J940" s="263" t="s">
        <v>383</v>
      </c>
      <c r="K940" s="187">
        <f t="shared" si="14"/>
        <v>3036</v>
      </c>
      <c r="L940" s="188">
        <v>3</v>
      </c>
    </row>
    <row r="941" spans="1:12" x14ac:dyDescent="0.25">
      <c r="A941" s="262">
        <v>6987</v>
      </c>
      <c r="B941" s="268" t="s">
        <v>382</v>
      </c>
      <c r="C941" s="264"/>
      <c r="D941">
        <v>940</v>
      </c>
      <c r="E941" s="263" t="s">
        <v>2254</v>
      </c>
      <c r="F941" s="263" t="s">
        <v>2255</v>
      </c>
      <c r="G941" s="263" t="s">
        <v>2256</v>
      </c>
      <c r="H941" s="263" t="s">
        <v>2257</v>
      </c>
      <c r="I941" s="262">
        <v>2192</v>
      </c>
      <c r="J941" s="263" t="s">
        <v>383</v>
      </c>
      <c r="K941" s="187">
        <f t="shared" si="14"/>
        <v>6987</v>
      </c>
      <c r="L941" s="188">
        <v>4</v>
      </c>
    </row>
    <row r="942" spans="1:12" x14ac:dyDescent="0.25">
      <c r="A942" s="262">
        <v>6988</v>
      </c>
      <c r="B942" s="268" t="s">
        <v>382</v>
      </c>
      <c r="C942" s="264"/>
      <c r="D942">
        <v>941</v>
      </c>
      <c r="E942" s="263" t="s">
        <v>2258</v>
      </c>
      <c r="F942" s="263" t="s">
        <v>2259</v>
      </c>
      <c r="G942" s="263" t="s">
        <v>2256</v>
      </c>
      <c r="H942" s="263" t="s">
        <v>2257</v>
      </c>
      <c r="I942" s="262">
        <v>2192</v>
      </c>
      <c r="J942" s="263" t="s">
        <v>383</v>
      </c>
      <c r="K942" s="187">
        <f t="shared" si="14"/>
        <v>6988</v>
      </c>
      <c r="L942" s="188">
        <v>5</v>
      </c>
    </row>
    <row r="943" spans="1:12" x14ac:dyDescent="0.25">
      <c r="A943" s="262">
        <v>6155</v>
      </c>
      <c r="B943" s="268" t="s">
        <v>382</v>
      </c>
      <c r="C943" s="264"/>
      <c r="D943">
        <v>942</v>
      </c>
      <c r="E943" s="263" t="s">
        <v>2260</v>
      </c>
      <c r="F943" s="263" t="s">
        <v>2261</v>
      </c>
      <c r="G943" s="263" t="s">
        <v>2256</v>
      </c>
      <c r="H943" s="263" t="s">
        <v>2257</v>
      </c>
      <c r="I943" s="262">
        <v>2192</v>
      </c>
      <c r="J943" s="263" t="s">
        <v>383</v>
      </c>
      <c r="K943" s="187">
        <f t="shared" si="14"/>
        <v>6155</v>
      </c>
      <c r="L943" s="188">
        <v>6</v>
      </c>
    </row>
    <row r="944" spans="1:12" x14ac:dyDescent="0.25">
      <c r="A944" s="262">
        <v>6981</v>
      </c>
      <c r="B944" s="268" t="s">
        <v>382</v>
      </c>
      <c r="C944" s="264"/>
      <c r="D944">
        <v>943</v>
      </c>
      <c r="E944" s="263" t="s">
        <v>2262</v>
      </c>
      <c r="F944" s="263" t="s">
        <v>2263</v>
      </c>
      <c r="G944" s="263" t="s">
        <v>2256</v>
      </c>
      <c r="H944" s="263" t="s">
        <v>2257</v>
      </c>
      <c r="I944" s="262">
        <v>2192</v>
      </c>
      <c r="J944" s="263" t="s">
        <v>383</v>
      </c>
      <c r="K944" s="187">
        <f t="shared" si="14"/>
        <v>6981</v>
      </c>
      <c r="L944" s="188">
        <v>7</v>
      </c>
    </row>
    <row r="945" spans="1:12" x14ac:dyDescent="0.25">
      <c r="A945" s="262">
        <v>6983</v>
      </c>
      <c r="B945" s="268" t="s">
        <v>382</v>
      </c>
      <c r="C945" s="264"/>
      <c r="D945">
        <v>944</v>
      </c>
      <c r="E945" s="263" t="s">
        <v>2264</v>
      </c>
      <c r="F945" s="263" t="s">
        <v>2265</v>
      </c>
      <c r="G945" s="263" t="s">
        <v>2256</v>
      </c>
      <c r="H945" s="263" t="s">
        <v>2257</v>
      </c>
      <c r="I945" s="262">
        <v>2192</v>
      </c>
      <c r="J945" s="263" t="s">
        <v>383</v>
      </c>
      <c r="K945" s="187">
        <f t="shared" si="14"/>
        <v>6983</v>
      </c>
      <c r="L945" s="188">
        <v>8</v>
      </c>
    </row>
    <row r="946" spans="1:12" x14ac:dyDescent="0.25">
      <c r="A946" s="262">
        <v>6990</v>
      </c>
      <c r="B946" s="268" t="s">
        <v>382</v>
      </c>
      <c r="C946" s="264"/>
      <c r="D946">
        <v>945</v>
      </c>
      <c r="E946" s="263" t="s">
        <v>2266</v>
      </c>
      <c r="F946" s="263" t="s">
        <v>2267</v>
      </c>
      <c r="G946" s="263" t="s">
        <v>2256</v>
      </c>
      <c r="H946" s="263" t="s">
        <v>2257</v>
      </c>
      <c r="I946" s="262">
        <v>2192</v>
      </c>
      <c r="J946" s="263" t="s">
        <v>383</v>
      </c>
      <c r="K946" s="187">
        <f t="shared" si="14"/>
        <v>6990</v>
      </c>
      <c r="L946" s="188">
        <v>9</v>
      </c>
    </row>
    <row r="947" spans="1:12" x14ac:dyDescent="0.25">
      <c r="A947" s="262">
        <v>6986</v>
      </c>
      <c r="B947" s="268" t="s">
        <v>382</v>
      </c>
      <c r="C947" s="264"/>
      <c r="D947">
        <v>946</v>
      </c>
      <c r="E947" s="263" t="s">
        <v>2268</v>
      </c>
      <c r="F947" s="263" t="s">
        <v>2269</v>
      </c>
      <c r="G947" s="263" t="s">
        <v>2256</v>
      </c>
      <c r="H947" s="263" t="s">
        <v>2257</v>
      </c>
      <c r="I947" s="262">
        <v>2192</v>
      </c>
      <c r="J947" s="263" t="s">
        <v>383</v>
      </c>
      <c r="K947" s="187">
        <f t="shared" si="14"/>
        <v>6986</v>
      </c>
      <c r="L947" s="188">
        <v>10</v>
      </c>
    </row>
    <row r="948" spans="1:12" x14ac:dyDescent="0.25">
      <c r="A948" s="262">
        <v>6982</v>
      </c>
      <c r="B948" s="268" t="s">
        <v>382</v>
      </c>
      <c r="C948" s="264"/>
      <c r="D948">
        <v>947</v>
      </c>
      <c r="E948" s="263" t="s">
        <v>2270</v>
      </c>
      <c r="F948" s="263" t="s">
        <v>2271</v>
      </c>
      <c r="G948" s="263" t="s">
        <v>2256</v>
      </c>
      <c r="H948" s="263" t="s">
        <v>2257</v>
      </c>
      <c r="I948" s="262">
        <v>2192</v>
      </c>
      <c r="J948" s="263" t="s">
        <v>383</v>
      </c>
      <c r="K948" s="187">
        <f t="shared" si="14"/>
        <v>6982</v>
      </c>
      <c r="L948" s="188">
        <v>11</v>
      </c>
    </row>
    <row r="949" spans="1:12" x14ac:dyDescent="0.25">
      <c r="A949" s="262">
        <v>6984</v>
      </c>
      <c r="B949" s="268" t="s">
        <v>382</v>
      </c>
      <c r="C949" s="264"/>
      <c r="D949">
        <v>948</v>
      </c>
      <c r="E949" s="263" t="s">
        <v>2272</v>
      </c>
      <c r="F949" s="263" t="s">
        <v>2273</v>
      </c>
      <c r="G949" s="263" t="s">
        <v>2256</v>
      </c>
      <c r="H949" s="263" t="s">
        <v>2257</v>
      </c>
      <c r="I949" s="262">
        <v>2192</v>
      </c>
      <c r="J949" s="263" t="s">
        <v>383</v>
      </c>
      <c r="K949" s="187">
        <f t="shared" si="14"/>
        <v>6984</v>
      </c>
      <c r="L949" s="188">
        <v>12</v>
      </c>
    </row>
    <row r="950" spans="1:12" x14ac:dyDescent="0.25">
      <c r="A950" s="262">
        <v>982</v>
      </c>
      <c r="B950" s="268" t="s">
        <v>382</v>
      </c>
      <c r="C950" s="264"/>
      <c r="D950">
        <v>949</v>
      </c>
      <c r="E950" s="263" t="s">
        <v>2274</v>
      </c>
      <c r="F950" s="263" t="s">
        <v>2275</v>
      </c>
      <c r="G950" s="263" t="s">
        <v>878</v>
      </c>
      <c r="H950" s="263" t="s">
        <v>879</v>
      </c>
      <c r="I950" s="262">
        <v>210</v>
      </c>
      <c r="J950" s="263" t="s">
        <v>383</v>
      </c>
      <c r="K950" s="187">
        <f t="shared" si="14"/>
        <v>982</v>
      </c>
      <c r="L950" s="188">
        <v>13</v>
      </c>
    </row>
    <row r="951" spans="1:12" x14ac:dyDescent="0.25">
      <c r="A951" s="262">
        <v>3703</v>
      </c>
      <c r="B951" s="268" t="s">
        <v>382</v>
      </c>
      <c r="C951" s="264"/>
      <c r="D951">
        <v>950</v>
      </c>
      <c r="E951" s="263" t="s">
        <v>2276</v>
      </c>
      <c r="F951" s="263" t="s">
        <v>2276</v>
      </c>
      <c r="G951" s="263" t="s">
        <v>2277</v>
      </c>
      <c r="H951" s="263" t="s">
        <v>2278</v>
      </c>
      <c r="I951" s="262">
        <v>863</v>
      </c>
      <c r="J951" s="263" t="s">
        <v>383</v>
      </c>
      <c r="K951" s="187">
        <f t="shared" si="14"/>
        <v>3703</v>
      </c>
      <c r="L951" s="188">
        <v>14</v>
      </c>
    </row>
    <row r="952" spans="1:12" x14ac:dyDescent="0.25">
      <c r="A952" s="262">
        <v>8230</v>
      </c>
      <c r="B952" s="268" t="s">
        <v>382</v>
      </c>
      <c r="C952" s="264"/>
      <c r="D952">
        <v>951</v>
      </c>
      <c r="E952" s="263" t="s">
        <v>2279</v>
      </c>
      <c r="F952" s="263" t="s">
        <v>2279</v>
      </c>
      <c r="G952" s="263" t="s">
        <v>2280</v>
      </c>
      <c r="H952" s="263" t="s">
        <v>2281</v>
      </c>
      <c r="I952" s="262">
        <v>749</v>
      </c>
      <c r="J952" s="263" t="s">
        <v>383</v>
      </c>
      <c r="K952" s="187">
        <f t="shared" si="14"/>
        <v>8230</v>
      </c>
      <c r="L952" s="188">
        <v>15</v>
      </c>
    </row>
    <row r="953" spans="1:12" x14ac:dyDescent="0.25">
      <c r="A953" s="262">
        <v>4311</v>
      </c>
      <c r="B953" s="268" t="s">
        <v>382</v>
      </c>
      <c r="C953" s="264"/>
      <c r="D953">
        <v>952</v>
      </c>
      <c r="E953" s="263" t="s">
        <v>2282</v>
      </c>
      <c r="F953" s="263" t="s">
        <v>2283</v>
      </c>
      <c r="G953" s="263" t="s">
        <v>2280</v>
      </c>
      <c r="H953" s="263" t="s">
        <v>2281</v>
      </c>
      <c r="I953" s="262">
        <v>749</v>
      </c>
      <c r="J953" s="263" t="s">
        <v>383</v>
      </c>
      <c r="K953" s="187">
        <f t="shared" si="14"/>
        <v>4311</v>
      </c>
      <c r="L953" s="188">
        <v>16</v>
      </c>
    </row>
    <row r="954" spans="1:12" x14ac:dyDescent="0.25">
      <c r="A954" s="262">
        <v>5522</v>
      </c>
      <c r="B954" s="268" t="s">
        <v>382</v>
      </c>
      <c r="C954" s="264"/>
      <c r="D954">
        <v>953</v>
      </c>
      <c r="E954" s="263" t="s">
        <v>2284</v>
      </c>
      <c r="F954" s="263" t="s">
        <v>2284</v>
      </c>
      <c r="G954" s="263" t="s">
        <v>2280</v>
      </c>
      <c r="H954" s="263" t="s">
        <v>2281</v>
      </c>
      <c r="I954" s="262">
        <v>749</v>
      </c>
      <c r="J954" s="263" t="s">
        <v>383</v>
      </c>
      <c r="K954" s="187">
        <f t="shared" si="14"/>
        <v>5522</v>
      </c>
      <c r="L954" s="188">
        <v>17</v>
      </c>
    </row>
    <row r="955" spans="1:12" x14ac:dyDescent="0.25">
      <c r="A955" s="262">
        <v>5925</v>
      </c>
      <c r="B955" s="268" t="s">
        <v>382</v>
      </c>
      <c r="C955" s="264"/>
      <c r="D955">
        <v>954</v>
      </c>
      <c r="E955" s="263" t="s">
        <v>2285</v>
      </c>
      <c r="F955" s="263" t="s">
        <v>2285</v>
      </c>
      <c r="G955" s="263" t="s">
        <v>2280</v>
      </c>
      <c r="H955" s="263" t="s">
        <v>2281</v>
      </c>
      <c r="I955" s="262">
        <v>749</v>
      </c>
      <c r="J955" s="263" t="s">
        <v>383</v>
      </c>
      <c r="K955" s="187">
        <f t="shared" si="14"/>
        <v>5925</v>
      </c>
      <c r="L955" s="188">
        <v>18</v>
      </c>
    </row>
    <row r="956" spans="1:12" x14ac:dyDescent="0.25">
      <c r="A956" s="262">
        <v>3616</v>
      </c>
      <c r="B956" s="268" t="s">
        <v>382</v>
      </c>
      <c r="C956" s="264"/>
      <c r="D956">
        <v>955</v>
      </c>
      <c r="E956" s="263" t="s">
        <v>2286</v>
      </c>
      <c r="F956" s="263" t="s">
        <v>2286</v>
      </c>
      <c r="G956" s="263" t="s">
        <v>2280</v>
      </c>
      <c r="H956" s="263" t="s">
        <v>2281</v>
      </c>
      <c r="I956" s="262">
        <v>749</v>
      </c>
      <c r="J956" s="263" t="s">
        <v>383</v>
      </c>
      <c r="K956" s="187">
        <f t="shared" si="14"/>
        <v>3616</v>
      </c>
      <c r="L956" s="188">
        <v>19</v>
      </c>
    </row>
    <row r="957" spans="1:12" x14ac:dyDescent="0.25">
      <c r="A957" s="262">
        <v>3237</v>
      </c>
      <c r="B957" s="268" t="s">
        <v>382</v>
      </c>
      <c r="C957" s="264"/>
      <c r="D957">
        <v>956</v>
      </c>
      <c r="E957" s="263" t="s">
        <v>2287</v>
      </c>
      <c r="F957" s="263" t="s">
        <v>2287</v>
      </c>
      <c r="G957" s="263" t="s">
        <v>2280</v>
      </c>
      <c r="H957" s="263" t="s">
        <v>2281</v>
      </c>
      <c r="I957" s="262">
        <v>749</v>
      </c>
      <c r="J957" s="263" t="s">
        <v>383</v>
      </c>
      <c r="K957" s="187">
        <f t="shared" si="14"/>
        <v>3237</v>
      </c>
      <c r="L957" s="188">
        <v>20</v>
      </c>
    </row>
    <row r="958" spans="1:12" x14ac:dyDescent="0.25">
      <c r="A958" s="262">
        <v>3238</v>
      </c>
      <c r="B958" s="268" t="s">
        <v>382</v>
      </c>
      <c r="C958" s="264"/>
      <c r="D958">
        <v>957</v>
      </c>
      <c r="E958" s="263" t="s">
        <v>2288</v>
      </c>
      <c r="F958" s="263" t="s">
        <v>2288</v>
      </c>
      <c r="G958" s="263" t="s">
        <v>2280</v>
      </c>
      <c r="H958" s="263" t="s">
        <v>2281</v>
      </c>
      <c r="I958" s="262">
        <v>749</v>
      </c>
      <c r="J958" s="263" t="s">
        <v>383</v>
      </c>
      <c r="K958" s="187">
        <f t="shared" si="14"/>
        <v>3238</v>
      </c>
      <c r="L958" s="188">
        <v>21</v>
      </c>
    </row>
    <row r="959" spans="1:12" x14ac:dyDescent="0.25">
      <c r="A959" s="262">
        <v>5208</v>
      </c>
      <c r="B959" s="268" t="s">
        <v>382</v>
      </c>
      <c r="C959" s="264"/>
      <c r="D959">
        <v>958</v>
      </c>
      <c r="E959" s="263" t="s">
        <v>2289</v>
      </c>
      <c r="F959" s="263" t="s">
        <v>2289</v>
      </c>
      <c r="G959" s="263" t="s">
        <v>2280</v>
      </c>
      <c r="H959" s="263" t="s">
        <v>2281</v>
      </c>
      <c r="I959" s="262">
        <v>749</v>
      </c>
      <c r="J959" s="263" t="s">
        <v>383</v>
      </c>
      <c r="K959" s="187">
        <f t="shared" si="14"/>
        <v>5208</v>
      </c>
      <c r="L959" s="188">
        <v>22</v>
      </c>
    </row>
    <row r="960" spans="1:12" x14ac:dyDescent="0.25">
      <c r="A960" s="262">
        <v>3236</v>
      </c>
      <c r="B960" s="268" t="s">
        <v>382</v>
      </c>
      <c r="C960" s="264"/>
      <c r="D960">
        <v>959</v>
      </c>
      <c r="E960" s="263" t="s">
        <v>2290</v>
      </c>
      <c r="F960" s="263" t="s">
        <v>2290</v>
      </c>
      <c r="G960" s="263" t="s">
        <v>2280</v>
      </c>
      <c r="H960" s="263" t="s">
        <v>2281</v>
      </c>
      <c r="I960" s="262">
        <v>749</v>
      </c>
      <c r="J960" s="263" t="s">
        <v>383</v>
      </c>
      <c r="K960" s="187">
        <f t="shared" si="14"/>
        <v>3236</v>
      </c>
      <c r="L960" s="188">
        <v>23</v>
      </c>
    </row>
    <row r="961" spans="1:12" x14ac:dyDescent="0.25">
      <c r="A961" s="262">
        <v>5796</v>
      </c>
      <c r="B961" s="268" t="s">
        <v>382</v>
      </c>
      <c r="C961" s="264"/>
      <c r="D961">
        <v>960</v>
      </c>
      <c r="E961" s="263" t="s">
        <v>2291</v>
      </c>
      <c r="F961" s="263" t="s">
        <v>2292</v>
      </c>
      <c r="G961" s="263" t="s">
        <v>2280</v>
      </c>
      <c r="H961" s="263" t="s">
        <v>2281</v>
      </c>
      <c r="I961" s="262">
        <v>749</v>
      </c>
      <c r="J961" s="263" t="s">
        <v>383</v>
      </c>
      <c r="K961" s="187">
        <f t="shared" si="14"/>
        <v>5796</v>
      </c>
      <c r="L961" s="188">
        <v>24</v>
      </c>
    </row>
    <row r="962" spans="1:12" x14ac:dyDescent="0.25">
      <c r="A962" s="262">
        <v>3239</v>
      </c>
      <c r="B962" s="268" t="s">
        <v>382</v>
      </c>
      <c r="C962" s="264"/>
      <c r="D962">
        <v>961</v>
      </c>
      <c r="E962" s="263" t="s">
        <v>2293</v>
      </c>
      <c r="F962" s="263" t="s">
        <v>2293</v>
      </c>
      <c r="G962" s="263" t="s">
        <v>2280</v>
      </c>
      <c r="H962" s="263" t="s">
        <v>2281</v>
      </c>
      <c r="I962" s="262">
        <v>749</v>
      </c>
      <c r="J962" s="263" t="s">
        <v>383</v>
      </c>
      <c r="K962" s="187">
        <f t="shared" si="14"/>
        <v>3239</v>
      </c>
      <c r="L962" s="188">
        <v>1</v>
      </c>
    </row>
    <row r="963" spans="1:12" x14ac:dyDescent="0.25">
      <c r="A963" s="262">
        <v>3240</v>
      </c>
      <c r="B963" s="268" t="s">
        <v>382</v>
      </c>
      <c r="C963" s="264"/>
      <c r="D963">
        <v>962</v>
      </c>
      <c r="E963" s="263" t="s">
        <v>2294</v>
      </c>
      <c r="F963" s="263" t="s">
        <v>2295</v>
      </c>
      <c r="G963" s="263" t="s">
        <v>2280</v>
      </c>
      <c r="H963" s="263" t="s">
        <v>2281</v>
      </c>
      <c r="I963" s="262">
        <v>749</v>
      </c>
      <c r="J963" s="263" t="s">
        <v>383</v>
      </c>
      <c r="K963" s="187">
        <f t="shared" ref="K963:K1026" si="15">A963</f>
        <v>3240</v>
      </c>
      <c r="L963" s="188">
        <v>2</v>
      </c>
    </row>
    <row r="964" spans="1:12" x14ac:dyDescent="0.25">
      <c r="A964" s="262">
        <v>6479</v>
      </c>
      <c r="B964" s="268" t="s">
        <v>382</v>
      </c>
      <c r="C964" s="264"/>
      <c r="D964">
        <v>963</v>
      </c>
      <c r="E964" s="263" t="s">
        <v>2296</v>
      </c>
      <c r="F964" s="263" t="s">
        <v>2296</v>
      </c>
      <c r="G964" s="263" t="s">
        <v>2280</v>
      </c>
      <c r="H964" s="263" t="s">
        <v>2281</v>
      </c>
      <c r="I964" s="262">
        <v>749</v>
      </c>
      <c r="J964" s="263" t="s">
        <v>383</v>
      </c>
      <c r="K964" s="187">
        <f t="shared" si="15"/>
        <v>6479</v>
      </c>
      <c r="L964" s="188">
        <v>3</v>
      </c>
    </row>
    <row r="965" spans="1:12" x14ac:dyDescent="0.25">
      <c r="A965" s="262">
        <v>6478</v>
      </c>
      <c r="B965" s="268" t="s">
        <v>382</v>
      </c>
      <c r="C965" s="264"/>
      <c r="D965">
        <v>964</v>
      </c>
      <c r="E965" s="263" t="s">
        <v>2297</v>
      </c>
      <c r="F965" s="263" t="s">
        <v>2297</v>
      </c>
      <c r="G965" s="263" t="s">
        <v>2280</v>
      </c>
      <c r="H965" s="263" t="s">
        <v>2281</v>
      </c>
      <c r="I965" s="262">
        <v>749</v>
      </c>
      <c r="J965" s="263" t="s">
        <v>383</v>
      </c>
      <c r="K965" s="187">
        <f t="shared" si="15"/>
        <v>6478</v>
      </c>
      <c r="L965" s="188">
        <v>4</v>
      </c>
    </row>
    <row r="966" spans="1:12" x14ac:dyDescent="0.25">
      <c r="A966" s="262">
        <v>8235</v>
      </c>
      <c r="B966" s="268" t="s">
        <v>382</v>
      </c>
      <c r="C966" s="264"/>
      <c r="D966">
        <v>965</v>
      </c>
      <c r="E966" s="263" t="s">
        <v>2298</v>
      </c>
      <c r="F966" s="263" t="s">
        <v>2298</v>
      </c>
      <c r="G966" s="263" t="s">
        <v>2280</v>
      </c>
      <c r="H966" s="263" t="s">
        <v>2281</v>
      </c>
      <c r="I966" s="262">
        <v>749</v>
      </c>
      <c r="J966" s="263" t="s">
        <v>383</v>
      </c>
      <c r="K966" s="187">
        <f t="shared" si="15"/>
        <v>8235</v>
      </c>
      <c r="L966" s="188">
        <v>5</v>
      </c>
    </row>
    <row r="967" spans="1:12" x14ac:dyDescent="0.25">
      <c r="A967" s="262">
        <v>8234</v>
      </c>
      <c r="B967" s="268" t="s">
        <v>382</v>
      </c>
      <c r="C967" s="264"/>
      <c r="D967">
        <v>966</v>
      </c>
      <c r="E967" s="263" t="s">
        <v>2299</v>
      </c>
      <c r="F967" s="263" t="s">
        <v>2299</v>
      </c>
      <c r="G967" s="263" t="s">
        <v>2280</v>
      </c>
      <c r="H967" s="263" t="s">
        <v>2281</v>
      </c>
      <c r="I967" s="262">
        <v>749</v>
      </c>
      <c r="J967" s="263" t="s">
        <v>383</v>
      </c>
      <c r="K967" s="187">
        <f t="shared" si="15"/>
        <v>8234</v>
      </c>
      <c r="L967" s="188">
        <v>6</v>
      </c>
    </row>
    <row r="968" spans="1:12" x14ac:dyDescent="0.25">
      <c r="A968" s="262">
        <v>6477</v>
      </c>
      <c r="B968" s="268" t="s">
        <v>382</v>
      </c>
      <c r="C968" s="264"/>
      <c r="D968">
        <v>967</v>
      </c>
      <c r="E968" s="263" t="s">
        <v>2300</v>
      </c>
      <c r="F968" s="263" t="s">
        <v>2301</v>
      </c>
      <c r="G968" s="263" t="s">
        <v>2280</v>
      </c>
      <c r="H968" s="263" t="s">
        <v>2281</v>
      </c>
      <c r="I968" s="262">
        <v>749</v>
      </c>
      <c r="J968" s="263" t="s">
        <v>383</v>
      </c>
      <c r="K968" s="187">
        <f t="shared" si="15"/>
        <v>6477</v>
      </c>
      <c r="L968" s="188">
        <v>7</v>
      </c>
    </row>
    <row r="969" spans="1:12" x14ac:dyDescent="0.25">
      <c r="A969" s="262">
        <v>5957</v>
      </c>
      <c r="B969" s="268" t="s">
        <v>382</v>
      </c>
      <c r="C969" s="264"/>
      <c r="D969">
        <v>968</v>
      </c>
      <c r="E969" s="263" t="s">
        <v>2302</v>
      </c>
      <c r="F969" s="263" t="s">
        <v>2303</v>
      </c>
      <c r="G969" s="263" t="s">
        <v>2280</v>
      </c>
      <c r="H969" s="263" t="s">
        <v>2281</v>
      </c>
      <c r="I969" s="262">
        <v>749</v>
      </c>
      <c r="J969" s="263" t="s">
        <v>383</v>
      </c>
      <c r="K969" s="187">
        <f t="shared" si="15"/>
        <v>5957</v>
      </c>
      <c r="L969" s="188">
        <v>8</v>
      </c>
    </row>
    <row r="970" spans="1:12" x14ac:dyDescent="0.25">
      <c r="A970" s="262">
        <v>3961</v>
      </c>
      <c r="B970" s="268" t="s">
        <v>382</v>
      </c>
      <c r="C970" s="264"/>
      <c r="D970">
        <v>969</v>
      </c>
      <c r="E970" s="263" t="s">
        <v>2304</v>
      </c>
      <c r="F970" s="263" t="s">
        <v>2304</v>
      </c>
      <c r="G970" s="263" t="s">
        <v>2280</v>
      </c>
      <c r="H970" s="263" t="s">
        <v>2281</v>
      </c>
      <c r="I970" s="262">
        <v>749</v>
      </c>
      <c r="J970" s="263" t="s">
        <v>383</v>
      </c>
      <c r="K970" s="187">
        <f t="shared" si="15"/>
        <v>3961</v>
      </c>
      <c r="L970" s="188">
        <v>9</v>
      </c>
    </row>
    <row r="971" spans="1:12" x14ac:dyDescent="0.25">
      <c r="A971" s="262">
        <v>3241</v>
      </c>
      <c r="B971" s="268" t="s">
        <v>382</v>
      </c>
      <c r="C971" s="264"/>
      <c r="D971">
        <v>970</v>
      </c>
      <c r="E971" s="263" t="s">
        <v>2305</v>
      </c>
      <c r="F971" s="263" t="s">
        <v>2305</v>
      </c>
      <c r="G971" s="263" t="s">
        <v>2280</v>
      </c>
      <c r="H971" s="263" t="s">
        <v>2281</v>
      </c>
      <c r="I971" s="262">
        <v>749</v>
      </c>
      <c r="J971" s="263" t="s">
        <v>383</v>
      </c>
      <c r="K971" s="187">
        <f t="shared" si="15"/>
        <v>3241</v>
      </c>
      <c r="L971" s="188">
        <v>10</v>
      </c>
    </row>
    <row r="972" spans="1:12" x14ac:dyDescent="0.25">
      <c r="A972" s="262">
        <v>4557</v>
      </c>
      <c r="B972" s="268" t="s">
        <v>382</v>
      </c>
      <c r="C972" s="264"/>
      <c r="D972">
        <v>971</v>
      </c>
      <c r="E972" s="263" t="s">
        <v>2306</v>
      </c>
      <c r="F972" s="263" t="s">
        <v>2307</v>
      </c>
      <c r="G972" s="263" t="s">
        <v>2280</v>
      </c>
      <c r="H972" s="263" t="s">
        <v>2281</v>
      </c>
      <c r="I972" s="262">
        <v>749</v>
      </c>
      <c r="J972" s="263" t="s">
        <v>383</v>
      </c>
      <c r="K972" s="187">
        <f t="shared" si="15"/>
        <v>4557</v>
      </c>
      <c r="L972" s="188">
        <v>11</v>
      </c>
    </row>
    <row r="973" spans="1:12" x14ac:dyDescent="0.25">
      <c r="A973" s="262">
        <v>6238</v>
      </c>
      <c r="B973" s="268" t="s">
        <v>382</v>
      </c>
      <c r="C973" s="264"/>
      <c r="D973">
        <v>972</v>
      </c>
      <c r="E973" s="263" t="s">
        <v>2308</v>
      </c>
      <c r="F973" s="263" t="s">
        <v>2308</v>
      </c>
      <c r="G973" s="263" t="s">
        <v>2280</v>
      </c>
      <c r="H973" s="263" t="s">
        <v>2281</v>
      </c>
      <c r="I973" s="262">
        <v>749</v>
      </c>
      <c r="J973" s="263" t="s">
        <v>383</v>
      </c>
      <c r="K973" s="187">
        <f t="shared" si="15"/>
        <v>6238</v>
      </c>
      <c r="L973" s="188">
        <v>12</v>
      </c>
    </row>
    <row r="974" spans="1:12" x14ac:dyDescent="0.25">
      <c r="A974" s="262">
        <v>6480</v>
      </c>
      <c r="B974" s="268" t="s">
        <v>382</v>
      </c>
      <c r="C974" s="264"/>
      <c r="D974">
        <v>973</v>
      </c>
      <c r="E974" s="263" t="s">
        <v>2309</v>
      </c>
      <c r="F974" s="263" t="s">
        <v>2309</v>
      </c>
      <c r="G974" s="263" t="s">
        <v>2280</v>
      </c>
      <c r="H974" s="263" t="s">
        <v>2281</v>
      </c>
      <c r="I974" s="262">
        <v>749</v>
      </c>
      <c r="J974" s="263" t="s">
        <v>383</v>
      </c>
      <c r="K974" s="187">
        <f t="shared" si="15"/>
        <v>6480</v>
      </c>
      <c r="L974" s="188">
        <v>13</v>
      </c>
    </row>
    <row r="975" spans="1:12" x14ac:dyDescent="0.25">
      <c r="A975" s="262">
        <v>6948</v>
      </c>
      <c r="B975" s="268" t="s">
        <v>382</v>
      </c>
      <c r="C975" s="264"/>
      <c r="D975">
        <v>974</v>
      </c>
      <c r="E975" s="263" t="s">
        <v>2310</v>
      </c>
      <c r="F975" s="263" t="s">
        <v>2310</v>
      </c>
      <c r="G975" s="263" t="s">
        <v>2280</v>
      </c>
      <c r="H975" s="263" t="s">
        <v>2281</v>
      </c>
      <c r="I975" s="262">
        <v>749</v>
      </c>
      <c r="J975" s="263" t="s">
        <v>383</v>
      </c>
      <c r="K975" s="187">
        <f t="shared" si="15"/>
        <v>6948</v>
      </c>
      <c r="L975" s="188">
        <v>14</v>
      </c>
    </row>
    <row r="976" spans="1:12" x14ac:dyDescent="0.25">
      <c r="A976" s="262">
        <v>5614</v>
      </c>
      <c r="B976" s="268" t="s">
        <v>382</v>
      </c>
      <c r="C976" s="264"/>
      <c r="D976">
        <v>975</v>
      </c>
      <c r="E976" s="263" t="s">
        <v>2311</v>
      </c>
      <c r="F976" s="263" t="s">
        <v>2311</v>
      </c>
      <c r="G976" s="263" t="s">
        <v>2280</v>
      </c>
      <c r="H976" s="263" t="s">
        <v>2281</v>
      </c>
      <c r="I976" s="262">
        <v>749</v>
      </c>
      <c r="J976" s="263" t="s">
        <v>383</v>
      </c>
      <c r="K976" s="187">
        <f t="shared" si="15"/>
        <v>5614</v>
      </c>
      <c r="L976" s="188">
        <v>15</v>
      </c>
    </row>
    <row r="977" spans="1:12" x14ac:dyDescent="0.25">
      <c r="A977" s="262">
        <v>3244</v>
      </c>
      <c r="B977" s="268" t="s">
        <v>382</v>
      </c>
      <c r="C977" s="264"/>
      <c r="D977">
        <v>976</v>
      </c>
      <c r="E977" s="263" t="s">
        <v>2312</v>
      </c>
      <c r="F977" s="263" t="s">
        <v>2312</v>
      </c>
      <c r="G977" s="263" t="s">
        <v>2280</v>
      </c>
      <c r="H977" s="263" t="s">
        <v>2281</v>
      </c>
      <c r="I977" s="262">
        <v>749</v>
      </c>
      <c r="J977" s="263" t="s">
        <v>383</v>
      </c>
      <c r="K977" s="187">
        <f t="shared" si="15"/>
        <v>3244</v>
      </c>
      <c r="L977" s="188">
        <v>16</v>
      </c>
    </row>
    <row r="978" spans="1:12" x14ac:dyDescent="0.25">
      <c r="A978" s="262">
        <v>3243</v>
      </c>
      <c r="B978" s="268" t="s">
        <v>382</v>
      </c>
      <c r="C978" s="264"/>
      <c r="D978">
        <v>977</v>
      </c>
      <c r="E978" s="263" t="s">
        <v>2313</v>
      </c>
      <c r="F978" s="263" t="s">
        <v>2313</v>
      </c>
      <c r="G978" s="263" t="s">
        <v>2280</v>
      </c>
      <c r="H978" s="263" t="s">
        <v>2281</v>
      </c>
      <c r="I978" s="262">
        <v>749</v>
      </c>
      <c r="J978" s="263" t="s">
        <v>383</v>
      </c>
      <c r="K978" s="187">
        <f t="shared" si="15"/>
        <v>3243</v>
      </c>
      <c r="L978" s="188">
        <v>17</v>
      </c>
    </row>
    <row r="979" spans="1:12" x14ac:dyDescent="0.25">
      <c r="A979" s="262">
        <v>3617</v>
      </c>
      <c r="B979" s="268" t="s">
        <v>382</v>
      </c>
      <c r="C979" s="264"/>
      <c r="D979">
        <v>978</v>
      </c>
      <c r="E979" s="263" t="s">
        <v>2314</v>
      </c>
      <c r="F979" s="263" t="s">
        <v>2314</v>
      </c>
      <c r="G979" s="263" t="s">
        <v>2280</v>
      </c>
      <c r="H979" s="263" t="s">
        <v>2281</v>
      </c>
      <c r="I979" s="262">
        <v>749</v>
      </c>
      <c r="J979" s="263" t="s">
        <v>383</v>
      </c>
      <c r="K979" s="187">
        <f t="shared" si="15"/>
        <v>3617</v>
      </c>
      <c r="L979" s="188">
        <v>18</v>
      </c>
    </row>
    <row r="980" spans="1:12" x14ac:dyDescent="0.25">
      <c r="A980" s="262">
        <v>8233</v>
      </c>
      <c r="B980" s="268" t="s">
        <v>382</v>
      </c>
      <c r="C980" s="264"/>
      <c r="D980">
        <v>979</v>
      </c>
      <c r="E980" s="263" t="s">
        <v>2315</v>
      </c>
      <c r="F980" s="263" t="s">
        <v>2316</v>
      </c>
      <c r="G980" s="263" t="s">
        <v>2280</v>
      </c>
      <c r="H980" s="263" t="s">
        <v>2281</v>
      </c>
      <c r="I980" s="262">
        <v>749</v>
      </c>
      <c r="J980" s="263" t="s">
        <v>383</v>
      </c>
      <c r="K980" s="187">
        <f t="shared" si="15"/>
        <v>8233</v>
      </c>
      <c r="L980" s="188">
        <v>19</v>
      </c>
    </row>
    <row r="981" spans="1:12" x14ac:dyDescent="0.25">
      <c r="A981" s="262">
        <v>3245</v>
      </c>
      <c r="B981" s="268" t="s">
        <v>382</v>
      </c>
      <c r="C981" s="264"/>
      <c r="D981">
        <v>980</v>
      </c>
      <c r="E981" s="263" t="s">
        <v>2317</v>
      </c>
      <c r="F981" s="263" t="s">
        <v>2317</v>
      </c>
      <c r="G981" s="263" t="s">
        <v>2280</v>
      </c>
      <c r="H981" s="263" t="s">
        <v>2281</v>
      </c>
      <c r="I981" s="262">
        <v>749</v>
      </c>
      <c r="J981" s="263" t="s">
        <v>383</v>
      </c>
      <c r="K981" s="187">
        <f t="shared" si="15"/>
        <v>3245</v>
      </c>
      <c r="L981" s="188">
        <v>20</v>
      </c>
    </row>
    <row r="982" spans="1:12" x14ac:dyDescent="0.25">
      <c r="A982" s="262">
        <v>5613</v>
      </c>
      <c r="B982" s="268" t="s">
        <v>382</v>
      </c>
      <c r="C982" s="264"/>
      <c r="D982">
        <v>981</v>
      </c>
      <c r="E982" s="263" t="s">
        <v>2318</v>
      </c>
      <c r="F982" s="263" t="s">
        <v>2318</v>
      </c>
      <c r="G982" s="263" t="s">
        <v>2280</v>
      </c>
      <c r="H982" s="263" t="s">
        <v>2281</v>
      </c>
      <c r="I982" s="262">
        <v>749</v>
      </c>
      <c r="J982" s="263" t="s">
        <v>383</v>
      </c>
      <c r="K982" s="187">
        <f t="shared" si="15"/>
        <v>5613</v>
      </c>
      <c r="L982" s="188">
        <v>21</v>
      </c>
    </row>
    <row r="983" spans="1:12" x14ac:dyDescent="0.25">
      <c r="A983" s="262">
        <v>4203</v>
      </c>
      <c r="B983" s="268" t="s">
        <v>382</v>
      </c>
      <c r="C983" s="264"/>
      <c r="D983">
        <v>982</v>
      </c>
      <c r="E983" s="263" t="s">
        <v>2319</v>
      </c>
      <c r="F983" s="263" t="s">
        <v>2319</v>
      </c>
      <c r="G983" s="263" t="s">
        <v>195</v>
      </c>
      <c r="H983" s="263" t="s">
        <v>25</v>
      </c>
      <c r="I983" s="262">
        <v>349</v>
      </c>
      <c r="J983" s="263" t="s">
        <v>383</v>
      </c>
      <c r="K983" s="187">
        <f t="shared" si="15"/>
        <v>4203</v>
      </c>
      <c r="L983" s="188">
        <v>22</v>
      </c>
    </row>
    <row r="984" spans="1:12" x14ac:dyDescent="0.25">
      <c r="A984" s="262">
        <v>3366</v>
      </c>
      <c r="B984" s="268" t="s">
        <v>382</v>
      </c>
      <c r="C984" s="264"/>
      <c r="D984">
        <v>983</v>
      </c>
      <c r="E984" s="263" t="s">
        <v>2320</v>
      </c>
      <c r="F984" s="263" t="s">
        <v>2320</v>
      </c>
      <c r="G984" s="263" t="s">
        <v>962</v>
      </c>
      <c r="H984" s="263" t="s">
        <v>963</v>
      </c>
      <c r="I984" s="262">
        <v>181</v>
      </c>
      <c r="J984" s="263" t="s">
        <v>383</v>
      </c>
      <c r="K984" s="187">
        <f t="shared" si="15"/>
        <v>3366</v>
      </c>
      <c r="L984" s="188">
        <v>23</v>
      </c>
    </row>
    <row r="985" spans="1:12" x14ac:dyDescent="0.25">
      <c r="A985" s="262">
        <v>317</v>
      </c>
      <c r="B985" s="268" t="s">
        <v>382</v>
      </c>
      <c r="C985" s="264"/>
      <c r="D985">
        <v>984</v>
      </c>
      <c r="E985" s="263" t="s">
        <v>2321</v>
      </c>
      <c r="F985" s="263" t="s">
        <v>2321</v>
      </c>
      <c r="G985" s="263" t="s">
        <v>2222</v>
      </c>
      <c r="H985" s="263" t="s">
        <v>402</v>
      </c>
      <c r="I985" s="262">
        <v>16</v>
      </c>
      <c r="J985" s="263" t="s">
        <v>398</v>
      </c>
      <c r="K985" s="187">
        <f t="shared" si="15"/>
        <v>317</v>
      </c>
      <c r="L985" s="188">
        <v>24</v>
      </c>
    </row>
    <row r="986" spans="1:12" x14ac:dyDescent="0.25">
      <c r="A986" s="262">
        <v>318</v>
      </c>
      <c r="B986" s="268" t="s">
        <v>382</v>
      </c>
      <c r="C986" s="264"/>
      <c r="D986">
        <v>985</v>
      </c>
      <c r="E986" s="263" t="s">
        <v>2322</v>
      </c>
      <c r="F986" s="263" t="s">
        <v>2322</v>
      </c>
      <c r="G986" s="263" t="s">
        <v>2222</v>
      </c>
      <c r="H986" s="263" t="s">
        <v>402</v>
      </c>
      <c r="I986" s="262">
        <v>16</v>
      </c>
      <c r="J986" s="263" t="s">
        <v>398</v>
      </c>
      <c r="K986" s="187">
        <f t="shared" si="15"/>
        <v>318</v>
      </c>
      <c r="L986" s="188">
        <v>1</v>
      </c>
    </row>
    <row r="987" spans="1:12" x14ac:dyDescent="0.25">
      <c r="A987" s="262">
        <v>6311</v>
      </c>
      <c r="B987" s="268" t="s">
        <v>382</v>
      </c>
      <c r="C987" s="264"/>
      <c r="D987">
        <v>986</v>
      </c>
      <c r="E987" s="263" t="s">
        <v>2323</v>
      </c>
      <c r="F987" s="263" t="s">
        <v>2323</v>
      </c>
      <c r="G987" s="263" t="s">
        <v>2324</v>
      </c>
      <c r="H987" s="263" t="s">
        <v>2325</v>
      </c>
      <c r="I987" s="262">
        <v>2210</v>
      </c>
      <c r="J987" s="263" t="s">
        <v>383</v>
      </c>
      <c r="K987" s="187">
        <f t="shared" si="15"/>
        <v>6311</v>
      </c>
      <c r="L987" s="188">
        <v>2</v>
      </c>
    </row>
    <row r="988" spans="1:12" x14ac:dyDescent="0.25">
      <c r="A988" s="262">
        <v>5864</v>
      </c>
      <c r="B988" s="268" t="s">
        <v>382</v>
      </c>
      <c r="C988" s="264"/>
      <c r="D988">
        <v>987</v>
      </c>
      <c r="E988" s="263" t="s">
        <v>2326</v>
      </c>
      <c r="F988" s="263" t="s">
        <v>2326</v>
      </c>
      <c r="G988" s="263" t="s">
        <v>2324</v>
      </c>
      <c r="H988" s="263" t="s">
        <v>2325</v>
      </c>
      <c r="I988" s="262">
        <v>2210</v>
      </c>
      <c r="J988" s="263" t="s">
        <v>383</v>
      </c>
      <c r="K988" s="187">
        <f t="shared" si="15"/>
        <v>5864</v>
      </c>
      <c r="L988" s="188">
        <v>3</v>
      </c>
    </row>
    <row r="989" spans="1:12" x14ac:dyDescent="0.25">
      <c r="A989" s="262">
        <v>1634</v>
      </c>
      <c r="B989" s="268" t="s">
        <v>382</v>
      </c>
      <c r="C989" s="264"/>
      <c r="D989">
        <v>988</v>
      </c>
      <c r="E989" s="263" t="s">
        <v>2327</v>
      </c>
      <c r="F989" s="263" t="s">
        <v>2327</v>
      </c>
      <c r="G989" s="263" t="s">
        <v>605</v>
      </c>
      <c r="H989" s="263" t="s">
        <v>397</v>
      </c>
      <c r="I989" s="262">
        <v>332</v>
      </c>
      <c r="J989" s="263" t="s">
        <v>398</v>
      </c>
      <c r="K989" s="187">
        <f t="shared" si="15"/>
        <v>1634</v>
      </c>
      <c r="L989" s="188">
        <v>4</v>
      </c>
    </row>
    <row r="990" spans="1:12" x14ac:dyDescent="0.25">
      <c r="A990" s="262">
        <v>866</v>
      </c>
      <c r="B990" s="268" t="s">
        <v>382</v>
      </c>
      <c r="C990" s="264"/>
      <c r="D990">
        <v>989</v>
      </c>
      <c r="E990" s="263" t="s">
        <v>2328</v>
      </c>
      <c r="F990" s="263" t="s">
        <v>2328</v>
      </c>
      <c r="G990" s="263" t="s">
        <v>1526</v>
      </c>
      <c r="H990" s="263" t="s">
        <v>1527</v>
      </c>
      <c r="I990" s="262">
        <v>185</v>
      </c>
      <c r="J990" s="263" t="s">
        <v>383</v>
      </c>
      <c r="K990" s="187">
        <f t="shared" si="15"/>
        <v>866</v>
      </c>
      <c r="L990" s="188">
        <v>5</v>
      </c>
    </row>
    <row r="991" spans="1:12" x14ac:dyDescent="0.25">
      <c r="A991" s="262">
        <v>1019</v>
      </c>
      <c r="B991" s="268" t="s">
        <v>382</v>
      </c>
      <c r="C991" s="264"/>
      <c r="D991">
        <v>990</v>
      </c>
      <c r="E991" s="263" t="s">
        <v>2329</v>
      </c>
      <c r="F991" s="263" t="s">
        <v>2329</v>
      </c>
      <c r="G991" s="263" t="s">
        <v>810</v>
      </c>
      <c r="H991" s="263" t="s">
        <v>409</v>
      </c>
      <c r="I991" s="262">
        <v>222</v>
      </c>
      <c r="J991" s="263" t="s">
        <v>383</v>
      </c>
      <c r="K991" s="187">
        <f t="shared" si="15"/>
        <v>1019</v>
      </c>
      <c r="L991" s="188">
        <v>6</v>
      </c>
    </row>
    <row r="992" spans="1:12" x14ac:dyDescent="0.25">
      <c r="A992" s="262">
        <v>3469</v>
      </c>
      <c r="B992" s="268" t="s">
        <v>382</v>
      </c>
      <c r="C992" s="264"/>
      <c r="D992">
        <v>991</v>
      </c>
      <c r="E992" s="263" t="s">
        <v>2330</v>
      </c>
      <c r="F992" s="263" t="s">
        <v>2330</v>
      </c>
      <c r="G992" s="263" t="s">
        <v>220</v>
      </c>
      <c r="H992" s="263" t="s">
        <v>1994</v>
      </c>
      <c r="I992" s="262">
        <v>816</v>
      </c>
      <c r="J992" s="263" t="s">
        <v>398</v>
      </c>
      <c r="K992" s="187">
        <f t="shared" si="15"/>
        <v>3469</v>
      </c>
      <c r="L992" s="188">
        <v>7</v>
      </c>
    </row>
    <row r="993" spans="1:12" x14ac:dyDescent="0.25">
      <c r="A993" s="262">
        <v>3783</v>
      </c>
      <c r="B993" s="268" t="s">
        <v>382</v>
      </c>
      <c r="C993" s="264"/>
      <c r="D993">
        <v>992</v>
      </c>
      <c r="E993" s="263" t="s">
        <v>2331</v>
      </c>
      <c r="F993" s="263" t="s">
        <v>2331</v>
      </c>
      <c r="G993" s="263" t="s">
        <v>2332</v>
      </c>
      <c r="H993" s="263" t="s">
        <v>2333</v>
      </c>
      <c r="I993" s="262">
        <v>884</v>
      </c>
      <c r="J993" s="263" t="s">
        <v>383</v>
      </c>
      <c r="K993" s="187">
        <f t="shared" si="15"/>
        <v>3783</v>
      </c>
      <c r="L993" s="188">
        <v>8</v>
      </c>
    </row>
    <row r="994" spans="1:12" x14ac:dyDescent="0.25">
      <c r="A994" s="262">
        <v>3784</v>
      </c>
      <c r="B994" s="268" t="s">
        <v>382</v>
      </c>
      <c r="C994" s="264"/>
      <c r="D994">
        <v>993</v>
      </c>
      <c r="E994" s="263" t="s">
        <v>2334</v>
      </c>
      <c r="F994" s="263" t="s">
        <v>2334</v>
      </c>
      <c r="G994" s="263" t="s">
        <v>2332</v>
      </c>
      <c r="H994" s="263" t="s">
        <v>2333</v>
      </c>
      <c r="I994" s="262">
        <v>884</v>
      </c>
      <c r="J994" s="263" t="s">
        <v>383</v>
      </c>
      <c r="K994" s="187">
        <f t="shared" si="15"/>
        <v>3784</v>
      </c>
      <c r="L994" s="188">
        <v>9</v>
      </c>
    </row>
    <row r="995" spans="1:12" x14ac:dyDescent="0.25">
      <c r="A995" s="262">
        <v>3786</v>
      </c>
      <c r="B995" s="268" t="s">
        <v>382</v>
      </c>
      <c r="C995" s="264"/>
      <c r="D995">
        <v>994</v>
      </c>
      <c r="E995" s="263" t="s">
        <v>2335</v>
      </c>
      <c r="F995" s="263" t="s">
        <v>2335</v>
      </c>
      <c r="G995" s="263" t="s">
        <v>2332</v>
      </c>
      <c r="H995" s="263" t="s">
        <v>2333</v>
      </c>
      <c r="I995" s="262">
        <v>884</v>
      </c>
      <c r="J995" s="263" t="s">
        <v>383</v>
      </c>
      <c r="K995" s="187">
        <f t="shared" si="15"/>
        <v>3786</v>
      </c>
      <c r="L995" s="188">
        <v>10</v>
      </c>
    </row>
    <row r="996" spans="1:12" x14ac:dyDescent="0.25">
      <c r="A996" s="262">
        <v>4194</v>
      </c>
      <c r="B996" s="268" t="s">
        <v>382</v>
      </c>
      <c r="C996" s="264"/>
      <c r="D996">
        <v>995</v>
      </c>
      <c r="E996" s="263" t="s">
        <v>2336</v>
      </c>
      <c r="F996" s="263" t="s">
        <v>2336</v>
      </c>
      <c r="G996" s="263" t="s">
        <v>2337</v>
      </c>
      <c r="H996" s="263" t="s">
        <v>2338</v>
      </c>
      <c r="I996" s="262">
        <v>856</v>
      </c>
      <c r="J996" s="263" t="s">
        <v>383</v>
      </c>
      <c r="K996" s="187">
        <f t="shared" si="15"/>
        <v>4194</v>
      </c>
      <c r="L996" s="188">
        <v>11</v>
      </c>
    </row>
    <row r="997" spans="1:12" x14ac:dyDescent="0.25">
      <c r="A997" s="262">
        <v>867</v>
      </c>
      <c r="B997" s="268" t="s">
        <v>382</v>
      </c>
      <c r="C997" s="264"/>
      <c r="D997">
        <v>996</v>
      </c>
      <c r="E997" s="263" t="s">
        <v>2339</v>
      </c>
      <c r="F997" s="263" t="s">
        <v>2339</v>
      </c>
      <c r="G997" s="263" t="s">
        <v>1526</v>
      </c>
      <c r="H997" s="263" t="s">
        <v>1527</v>
      </c>
      <c r="I997" s="262">
        <v>185</v>
      </c>
      <c r="J997" s="263" t="s">
        <v>383</v>
      </c>
      <c r="K997" s="187">
        <f t="shared" si="15"/>
        <v>867</v>
      </c>
      <c r="L997" s="188">
        <v>12</v>
      </c>
    </row>
    <row r="998" spans="1:12" x14ac:dyDescent="0.25">
      <c r="A998" s="262">
        <v>6469</v>
      </c>
      <c r="B998" s="268" t="s">
        <v>382</v>
      </c>
      <c r="C998" s="264"/>
      <c r="D998">
        <v>997</v>
      </c>
      <c r="E998" s="263" t="s">
        <v>2340</v>
      </c>
      <c r="F998" s="263" t="s">
        <v>2340</v>
      </c>
      <c r="G998" s="263" t="s">
        <v>870</v>
      </c>
      <c r="H998" s="263" t="s">
        <v>871</v>
      </c>
      <c r="I998" s="262">
        <v>2227</v>
      </c>
      <c r="J998" s="263" t="s">
        <v>383</v>
      </c>
      <c r="K998" s="187">
        <f t="shared" si="15"/>
        <v>6469</v>
      </c>
      <c r="L998" s="188">
        <v>13</v>
      </c>
    </row>
    <row r="999" spans="1:12" x14ac:dyDescent="0.25">
      <c r="A999" s="262">
        <v>174</v>
      </c>
      <c r="B999" s="268" t="s">
        <v>382</v>
      </c>
      <c r="C999" s="264"/>
      <c r="D999">
        <v>998</v>
      </c>
      <c r="E999" s="263" t="s">
        <v>2341</v>
      </c>
      <c r="F999" s="263" t="s">
        <v>2341</v>
      </c>
      <c r="G999" s="263" t="s">
        <v>595</v>
      </c>
      <c r="H999" s="263" t="s">
        <v>596</v>
      </c>
      <c r="I999" s="262">
        <v>32</v>
      </c>
      <c r="J999" s="263" t="s">
        <v>383</v>
      </c>
      <c r="K999" s="187">
        <f t="shared" si="15"/>
        <v>174</v>
      </c>
      <c r="L999" s="188">
        <v>14</v>
      </c>
    </row>
    <row r="1000" spans="1:12" x14ac:dyDescent="0.25">
      <c r="A1000" s="262">
        <v>8463</v>
      </c>
      <c r="B1000" s="268" t="s">
        <v>382</v>
      </c>
      <c r="C1000" s="264"/>
      <c r="D1000">
        <v>999</v>
      </c>
      <c r="E1000" s="263" t="s">
        <v>2342</v>
      </c>
      <c r="F1000" s="263" t="s">
        <v>2342</v>
      </c>
      <c r="G1000" s="263" t="s">
        <v>605</v>
      </c>
      <c r="H1000" s="263" t="s">
        <v>397</v>
      </c>
      <c r="I1000" s="262">
        <v>332</v>
      </c>
      <c r="J1000" s="263" t="s">
        <v>398</v>
      </c>
      <c r="K1000" s="187">
        <f t="shared" si="15"/>
        <v>8463</v>
      </c>
      <c r="L1000" s="188">
        <v>15</v>
      </c>
    </row>
    <row r="1001" spans="1:12" x14ac:dyDescent="0.25">
      <c r="A1001" s="262">
        <v>3037</v>
      </c>
      <c r="B1001" s="268" t="s">
        <v>382</v>
      </c>
      <c r="C1001" s="264"/>
      <c r="D1001">
        <v>1000</v>
      </c>
      <c r="E1001" s="263" t="s">
        <v>2343</v>
      </c>
      <c r="F1001" s="263" t="s">
        <v>2344</v>
      </c>
      <c r="G1001" s="263" t="s">
        <v>801</v>
      </c>
      <c r="H1001" s="263" t="s">
        <v>802</v>
      </c>
      <c r="I1001" s="262">
        <v>865</v>
      </c>
      <c r="J1001" s="263" t="s">
        <v>383</v>
      </c>
      <c r="K1001" s="187">
        <f t="shared" si="15"/>
        <v>3037</v>
      </c>
      <c r="L1001" s="188">
        <v>16</v>
      </c>
    </row>
    <row r="1002" spans="1:12" x14ac:dyDescent="0.25">
      <c r="A1002" s="262">
        <v>6470</v>
      </c>
      <c r="B1002" s="268" t="s">
        <v>382</v>
      </c>
      <c r="C1002" s="264"/>
      <c r="D1002">
        <v>1001</v>
      </c>
      <c r="E1002" s="263" t="s">
        <v>2345</v>
      </c>
      <c r="F1002" s="263" t="s">
        <v>2346</v>
      </c>
      <c r="G1002" s="263" t="s">
        <v>870</v>
      </c>
      <c r="H1002" s="263" t="s">
        <v>871</v>
      </c>
      <c r="I1002" s="262">
        <v>2227</v>
      </c>
      <c r="J1002" s="263" t="s">
        <v>383</v>
      </c>
      <c r="K1002" s="187">
        <f t="shared" si="15"/>
        <v>6470</v>
      </c>
      <c r="L1002" s="188">
        <v>17</v>
      </c>
    </row>
    <row r="1003" spans="1:12" x14ac:dyDescent="0.25">
      <c r="A1003" s="262">
        <v>3645</v>
      </c>
      <c r="B1003" s="268" t="s">
        <v>382</v>
      </c>
      <c r="C1003" s="264"/>
      <c r="D1003">
        <v>1002</v>
      </c>
      <c r="E1003" s="263" t="s">
        <v>2347</v>
      </c>
      <c r="F1003" s="263" t="s">
        <v>2347</v>
      </c>
      <c r="G1003" s="263" t="s">
        <v>2090</v>
      </c>
      <c r="H1003" s="263" t="s">
        <v>403</v>
      </c>
      <c r="I1003" s="262">
        <v>636</v>
      </c>
      <c r="J1003" s="263" t="s">
        <v>383</v>
      </c>
      <c r="K1003" s="187">
        <f t="shared" si="15"/>
        <v>3645</v>
      </c>
      <c r="L1003" s="188">
        <v>18</v>
      </c>
    </row>
    <row r="1004" spans="1:12" x14ac:dyDescent="0.25">
      <c r="A1004" s="262">
        <v>3452</v>
      </c>
      <c r="B1004" s="268" t="s">
        <v>382</v>
      </c>
      <c r="C1004" s="264"/>
      <c r="D1004">
        <v>1003</v>
      </c>
      <c r="E1004" s="263" t="s">
        <v>2348</v>
      </c>
      <c r="F1004" s="263" t="s">
        <v>2348</v>
      </c>
      <c r="G1004" s="263" t="s">
        <v>2090</v>
      </c>
      <c r="H1004" s="263" t="s">
        <v>403</v>
      </c>
      <c r="I1004" s="262">
        <v>636</v>
      </c>
      <c r="J1004" s="263" t="s">
        <v>383</v>
      </c>
      <c r="K1004" s="187">
        <f t="shared" si="15"/>
        <v>3452</v>
      </c>
      <c r="L1004" s="188">
        <v>19</v>
      </c>
    </row>
    <row r="1005" spans="1:12" x14ac:dyDescent="0.25">
      <c r="A1005" s="262">
        <v>6557</v>
      </c>
      <c r="B1005" s="268" t="s">
        <v>382</v>
      </c>
      <c r="C1005" s="264"/>
      <c r="D1005">
        <v>1004</v>
      </c>
      <c r="E1005" s="263" t="s">
        <v>2349</v>
      </c>
      <c r="F1005" s="263" t="s">
        <v>2349</v>
      </c>
      <c r="G1005" s="263" t="s">
        <v>2350</v>
      </c>
      <c r="H1005" s="263" t="s">
        <v>2351</v>
      </c>
      <c r="I1005" s="262">
        <v>2184</v>
      </c>
      <c r="J1005" s="263" t="s">
        <v>383</v>
      </c>
      <c r="K1005" s="187">
        <f t="shared" si="15"/>
        <v>6557</v>
      </c>
      <c r="L1005" s="188">
        <v>20</v>
      </c>
    </row>
    <row r="1006" spans="1:12" x14ac:dyDescent="0.25">
      <c r="A1006" s="262">
        <v>6142</v>
      </c>
      <c r="B1006" s="268" t="s">
        <v>382</v>
      </c>
      <c r="C1006" s="264"/>
      <c r="D1006">
        <v>1005</v>
      </c>
      <c r="E1006" s="263" t="s">
        <v>2352</v>
      </c>
      <c r="F1006" s="263" t="s">
        <v>2352</v>
      </c>
      <c r="G1006" s="263" t="s">
        <v>2350</v>
      </c>
      <c r="H1006" s="263" t="s">
        <v>2351</v>
      </c>
      <c r="I1006" s="262">
        <v>2184</v>
      </c>
      <c r="J1006" s="263" t="s">
        <v>383</v>
      </c>
      <c r="K1006" s="187">
        <f t="shared" si="15"/>
        <v>6142</v>
      </c>
      <c r="L1006" s="188">
        <v>21</v>
      </c>
    </row>
    <row r="1007" spans="1:12" x14ac:dyDescent="0.25">
      <c r="A1007" s="262">
        <v>6673</v>
      </c>
      <c r="B1007" s="268" t="s">
        <v>382</v>
      </c>
      <c r="C1007" s="264"/>
      <c r="D1007">
        <v>1006</v>
      </c>
      <c r="E1007" s="263" t="s">
        <v>2353</v>
      </c>
      <c r="F1007" s="263" t="s">
        <v>2353</v>
      </c>
      <c r="G1007" s="263" t="s">
        <v>2350</v>
      </c>
      <c r="H1007" s="263" t="s">
        <v>2351</v>
      </c>
      <c r="I1007" s="262">
        <v>2184</v>
      </c>
      <c r="J1007" s="263" t="s">
        <v>383</v>
      </c>
      <c r="K1007" s="187">
        <f t="shared" si="15"/>
        <v>6673</v>
      </c>
      <c r="L1007" s="188">
        <v>22</v>
      </c>
    </row>
    <row r="1008" spans="1:12" x14ac:dyDescent="0.25">
      <c r="A1008" s="262">
        <v>7051</v>
      </c>
      <c r="B1008" s="268" t="s">
        <v>382</v>
      </c>
      <c r="C1008" s="264"/>
      <c r="D1008">
        <v>1007</v>
      </c>
      <c r="E1008" s="263" t="s">
        <v>2354</v>
      </c>
      <c r="F1008" s="263" t="s">
        <v>2354</v>
      </c>
      <c r="G1008" s="263" t="s">
        <v>2350</v>
      </c>
      <c r="H1008" s="263" t="s">
        <v>2351</v>
      </c>
      <c r="I1008" s="262">
        <v>2184</v>
      </c>
      <c r="J1008" s="263" t="s">
        <v>383</v>
      </c>
      <c r="K1008" s="187">
        <f t="shared" si="15"/>
        <v>7051</v>
      </c>
      <c r="L1008" s="188">
        <v>23</v>
      </c>
    </row>
    <row r="1009" spans="1:12" x14ac:dyDescent="0.25">
      <c r="A1009" s="262">
        <v>5159</v>
      </c>
      <c r="B1009" s="268" t="s">
        <v>382</v>
      </c>
      <c r="C1009" s="264"/>
      <c r="D1009">
        <v>1008</v>
      </c>
      <c r="E1009" s="263" t="s">
        <v>2355</v>
      </c>
      <c r="F1009" s="263" t="s">
        <v>2356</v>
      </c>
      <c r="G1009" s="263" t="s">
        <v>831</v>
      </c>
      <c r="H1009" s="263" t="s">
        <v>832</v>
      </c>
      <c r="I1009" s="262">
        <v>837</v>
      </c>
      <c r="J1009" s="263" t="s">
        <v>383</v>
      </c>
      <c r="K1009" s="187">
        <f t="shared" si="15"/>
        <v>5159</v>
      </c>
      <c r="L1009" s="188">
        <v>24</v>
      </c>
    </row>
    <row r="1010" spans="1:12" x14ac:dyDescent="0.25">
      <c r="A1010" s="262">
        <v>5978</v>
      </c>
      <c r="B1010" s="268" t="s">
        <v>382</v>
      </c>
      <c r="C1010" s="264"/>
      <c r="D1010">
        <v>1009</v>
      </c>
      <c r="E1010" s="263" t="s">
        <v>2357</v>
      </c>
      <c r="F1010" s="263" t="s">
        <v>2358</v>
      </c>
      <c r="G1010" s="263" t="s">
        <v>2359</v>
      </c>
      <c r="H1010" s="263" t="s">
        <v>2360</v>
      </c>
      <c r="I1010" s="262">
        <v>1044</v>
      </c>
      <c r="J1010" s="263" t="s">
        <v>383</v>
      </c>
      <c r="K1010" s="187">
        <f t="shared" si="15"/>
        <v>5978</v>
      </c>
      <c r="L1010" s="188">
        <v>1</v>
      </c>
    </row>
    <row r="1011" spans="1:12" x14ac:dyDescent="0.25">
      <c r="A1011" s="262">
        <v>5871</v>
      </c>
      <c r="B1011" s="268" t="s">
        <v>382</v>
      </c>
      <c r="C1011" s="264"/>
      <c r="D1011">
        <v>1010</v>
      </c>
      <c r="E1011" s="263" t="s">
        <v>2361</v>
      </c>
      <c r="F1011" s="263" t="s">
        <v>2362</v>
      </c>
      <c r="G1011" s="263" t="s">
        <v>2359</v>
      </c>
      <c r="H1011" s="263" t="s">
        <v>2360</v>
      </c>
      <c r="I1011" s="262">
        <v>1044</v>
      </c>
      <c r="J1011" s="263" t="s">
        <v>383</v>
      </c>
      <c r="K1011" s="187">
        <f t="shared" si="15"/>
        <v>5871</v>
      </c>
      <c r="L1011" s="188">
        <v>2</v>
      </c>
    </row>
    <row r="1012" spans="1:12" x14ac:dyDescent="0.25">
      <c r="A1012" s="262">
        <v>1650</v>
      </c>
      <c r="B1012" s="268" t="s">
        <v>382</v>
      </c>
      <c r="C1012" s="264"/>
      <c r="D1012">
        <v>1011</v>
      </c>
      <c r="E1012" s="263" t="s">
        <v>2363</v>
      </c>
      <c r="F1012" s="263" t="s">
        <v>2363</v>
      </c>
      <c r="G1012" s="263" t="s">
        <v>2227</v>
      </c>
      <c r="H1012" s="263" t="s">
        <v>2228</v>
      </c>
      <c r="I1012" s="262">
        <v>337</v>
      </c>
      <c r="J1012" s="263" t="s">
        <v>383</v>
      </c>
      <c r="K1012" s="187">
        <f t="shared" si="15"/>
        <v>1650</v>
      </c>
      <c r="L1012" s="188">
        <v>3</v>
      </c>
    </row>
    <row r="1013" spans="1:12" x14ac:dyDescent="0.25">
      <c r="A1013" s="262">
        <v>4572</v>
      </c>
      <c r="B1013" s="268" t="s">
        <v>382</v>
      </c>
      <c r="C1013" s="264"/>
      <c r="D1013">
        <v>1012</v>
      </c>
      <c r="E1013" s="263" t="s">
        <v>2364</v>
      </c>
      <c r="F1013" s="263" t="s">
        <v>2364</v>
      </c>
      <c r="G1013" s="263" t="s">
        <v>595</v>
      </c>
      <c r="H1013" s="263" t="s">
        <v>596</v>
      </c>
      <c r="I1013" s="262">
        <v>32</v>
      </c>
      <c r="J1013" s="263" t="s">
        <v>383</v>
      </c>
      <c r="K1013" s="187">
        <f t="shared" si="15"/>
        <v>4572</v>
      </c>
      <c r="L1013" s="188">
        <v>4</v>
      </c>
    </row>
    <row r="1014" spans="1:12" x14ac:dyDescent="0.25">
      <c r="A1014" s="262">
        <v>5041</v>
      </c>
      <c r="B1014" s="268" t="s">
        <v>382</v>
      </c>
      <c r="C1014" s="264"/>
      <c r="D1014">
        <v>1013</v>
      </c>
      <c r="E1014" s="263" t="s">
        <v>2365</v>
      </c>
      <c r="F1014" s="263" t="s">
        <v>2365</v>
      </c>
      <c r="G1014" s="263" t="s">
        <v>595</v>
      </c>
      <c r="H1014" s="263" t="s">
        <v>596</v>
      </c>
      <c r="I1014" s="262">
        <v>32</v>
      </c>
      <c r="J1014" s="263" t="s">
        <v>383</v>
      </c>
      <c r="K1014" s="187">
        <f t="shared" si="15"/>
        <v>5041</v>
      </c>
      <c r="L1014" s="188">
        <v>5</v>
      </c>
    </row>
    <row r="1015" spans="1:12" x14ac:dyDescent="0.25">
      <c r="A1015" s="262">
        <v>5338</v>
      </c>
      <c r="B1015" s="268" t="s">
        <v>382</v>
      </c>
      <c r="C1015" s="264"/>
      <c r="D1015">
        <v>1014</v>
      </c>
      <c r="E1015" s="263" t="s">
        <v>2366</v>
      </c>
      <c r="F1015" s="263" t="s">
        <v>2366</v>
      </c>
      <c r="G1015" s="263" t="s">
        <v>2367</v>
      </c>
      <c r="H1015" s="263" t="s">
        <v>2368</v>
      </c>
      <c r="I1015" s="262">
        <v>800</v>
      </c>
      <c r="J1015" s="263" t="s">
        <v>383</v>
      </c>
      <c r="K1015" s="187">
        <f t="shared" si="15"/>
        <v>5338</v>
      </c>
      <c r="L1015" s="188">
        <v>6</v>
      </c>
    </row>
    <row r="1016" spans="1:12" x14ac:dyDescent="0.25">
      <c r="A1016" s="262">
        <v>5337</v>
      </c>
      <c r="B1016" s="268" t="s">
        <v>382</v>
      </c>
      <c r="C1016" s="264"/>
      <c r="D1016">
        <v>1015</v>
      </c>
      <c r="E1016" s="263" t="s">
        <v>2369</v>
      </c>
      <c r="F1016" s="263" t="s">
        <v>2369</v>
      </c>
      <c r="G1016" s="263" t="s">
        <v>2367</v>
      </c>
      <c r="H1016" s="263" t="s">
        <v>2368</v>
      </c>
      <c r="I1016" s="262">
        <v>800</v>
      </c>
      <c r="J1016" s="263" t="s">
        <v>383</v>
      </c>
      <c r="K1016" s="187">
        <f t="shared" si="15"/>
        <v>5337</v>
      </c>
      <c r="L1016" s="188">
        <v>7</v>
      </c>
    </row>
    <row r="1017" spans="1:12" x14ac:dyDescent="0.25">
      <c r="A1017" s="262">
        <v>5347</v>
      </c>
      <c r="B1017" s="268" t="s">
        <v>382</v>
      </c>
      <c r="C1017" s="264"/>
      <c r="D1017">
        <v>1016</v>
      </c>
      <c r="E1017" s="263" t="s">
        <v>2370</v>
      </c>
      <c r="F1017" s="263" t="s">
        <v>2370</v>
      </c>
      <c r="G1017" s="263" t="s">
        <v>2367</v>
      </c>
      <c r="H1017" s="263" t="s">
        <v>2368</v>
      </c>
      <c r="I1017" s="262">
        <v>800</v>
      </c>
      <c r="J1017" s="263" t="s">
        <v>383</v>
      </c>
      <c r="K1017" s="187">
        <f t="shared" si="15"/>
        <v>5347</v>
      </c>
      <c r="L1017" s="188">
        <v>8</v>
      </c>
    </row>
    <row r="1018" spans="1:12" x14ac:dyDescent="0.25">
      <c r="A1018" s="262">
        <v>4226</v>
      </c>
      <c r="B1018" s="268" t="s">
        <v>382</v>
      </c>
      <c r="C1018" s="264"/>
      <c r="D1018">
        <v>1017</v>
      </c>
      <c r="E1018" s="263" t="s">
        <v>2371</v>
      </c>
      <c r="F1018" s="263" t="s">
        <v>2371</v>
      </c>
      <c r="G1018" s="263" t="s">
        <v>2372</v>
      </c>
      <c r="H1018" s="263" t="s">
        <v>2373</v>
      </c>
      <c r="I1018" s="262">
        <v>969</v>
      </c>
      <c r="J1018" s="263" t="s">
        <v>383</v>
      </c>
      <c r="K1018" s="187">
        <f t="shared" si="15"/>
        <v>4226</v>
      </c>
      <c r="L1018" s="188">
        <v>9</v>
      </c>
    </row>
    <row r="1019" spans="1:12" x14ac:dyDescent="0.25">
      <c r="A1019" s="262">
        <v>6770</v>
      </c>
      <c r="B1019" s="268" t="s">
        <v>382</v>
      </c>
      <c r="C1019" s="264"/>
      <c r="D1019">
        <v>1018</v>
      </c>
      <c r="E1019" s="263" t="s">
        <v>2374</v>
      </c>
      <c r="F1019" s="263" t="s">
        <v>2375</v>
      </c>
      <c r="G1019" s="263" t="s">
        <v>2376</v>
      </c>
      <c r="H1019" s="263" t="s">
        <v>2377</v>
      </c>
      <c r="I1019" s="262">
        <v>2267</v>
      </c>
      <c r="J1019" s="263" t="s">
        <v>383</v>
      </c>
      <c r="K1019" s="187">
        <f t="shared" si="15"/>
        <v>6770</v>
      </c>
      <c r="L1019" s="188">
        <v>10</v>
      </c>
    </row>
    <row r="1020" spans="1:12" x14ac:dyDescent="0.25">
      <c r="A1020" s="262">
        <v>5736</v>
      </c>
      <c r="B1020" s="268" t="s">
        <v>382</v>
      </c>
      <c r="C1020" s="264"/>
      <c r="D1020">
        <v>1019</v>
      </c>
      <c r="E1020" s="263" t="s">
        <v>2378</v>
      </c>
      <c r="F1020" s="263" t="s">
        <v>2378</v>
      </c>
      <c r="G1020" s="263" t="s">
        <v>505</v>
      </c>
      <c r="H1020" s="263" t="s">
        <v>506</v>
      </c>
      <c r="I1020" s="262">
        <v>399</v>
      </c>
      <c r="J1020" s="263" t="s">
        <v>383</v>
      </c>
      <c r="K1020" s="187">
        <f t="shared" si="15"/>
        <v>5736</v>
      </c>
      <c r="L1020" s="188">
        <v>11</v>
      </c>
    </row>
    <row r="1021" spans="1:12" x14ac:dyDescent="0.25">
      <c r="A1021" s="262">
        <v>3676</v>
      </c>
      <c r="B1021" s="268" t="s">
        <v>382</v>
      </c>
      <c r="C1021" s="264"/>
      <c r="D1021">
        <v>1020</v>
      </c>
      <c r="E1021" s="263" t="s">
        <v>2379</v>
      </c>
      <c r="F1021" s="263" t="s">
        <v>2379</v>
      </c>
      <c r="G1021" s="263" t="s">
        <v>2337</v>
      </c>
      <c r="H1021" s="263" t="s">
        <v>2338</v>
      </c>
      <c r="I1021" s="262">
        <v>856</v>
      </c>
      <c r="J1021" s="263" t="s">
        <v>383</v>
      </c>
      <c r="K1021" s="187">
        <f t="shared" si="15"/>
        <v>3676</v>
      </c>
      <c r="L1021" s="188">
        <v>12</v>
      </c>
    </row>
    <row r="1022" spans="1:12" x14ac:dyDescent="0.25">
      <c r="A1022" s="262">
        <v>3681</v>
      </c>
      <c r="B1022" s="268" t="s">
        <v>382</v>
      </c>
      <c r="C1022" s="264"/>
      <c r="D1022">
        <v>1021</v>
      </c>
      <c r="E1022" s="263" t="s">
        <v>2380</v>
      </c>
      <c r="F1022" s="263" t="s">
        <v>2380</v>
      </c>
      <c r="G1022" s="263" t="s">
        <v>709</v>
      </c>
      <c r="H1022" s="263" t="s">
        <v>20</v>
      </c>
      <c r="I1022" s="262">
        <v>2</v>
      </c>
      <c r="J1022" s="263" t="s">
        <v>383</v>
      </c>
      <c r="K1022" s="187">
        <f t="shared" si="15"/>
        <v>3681</v>
      </c>
      <c r="L1022" s="188">
        <v>13</v>
      </c>
    </row>
    <row r="1023" spans="1:12" x14ac:dyDescent="0.25">
      <c r="A1023" s="262">
        <v>1652</v>
      </c>
      <c r="B1023" s="268" t="s">
        <v>382</v>
      </c>
      <c r="C1023" s="264"/>
      <c r="D1023">
        <v>1022</v>
      </c>
      <c r="E1023" s="263" t="s">
        <v>2381</v>
      </c>
      <c r="F1023" s="263" t="s">
        <v>2381</v>
      </c>
      <c r="G1023" s="263" t="s">
        <v>2227</v>
      </c>
      <c r="H1023" s="263" t="s">
        <v>2228</v>
      </c>
      <c r="I1023" s="262">
        <v>337</v>
      </c>
      <c r="J1023" s="263" t="s">
        <v>383</v>
      </c>
      <c r="K1023" s="187">
        <f t="shared" si="15"/>
        <v>1652</v>
      </c>
      <c r="L1023" s="188">
        <v>14</v>
      </c>
    </row>
    <row r="1024" spans="1:12" x14ac:dyDescent="0.25">
      <c r="A1024" s="262">
        <v>1653</v>
      </c>
      <c r="B1024" s="268" t="s">
        <v>382</v>
      </c>
      <c r="C1024" s="264"/>
      <c r="D1024">
        <v>1023</v>
      </c>
      <c r="E1024" s="263" t="s">
        <v>2382</v>
      </c>
      <c r="F1024" s="263" t="s">
        <v>2382</v>
      </c>
      <c r="G1024" s="263" t="s">
        <v>2227</v>
      </c>
      <c r="H1024" s="263" t="s">
        <v>2228</v>
      </c>
      <c r="I1024" s="262">
        <v>337</v>
      </c>
      <c r="J1024" s="263" t="s">
        <v>383</v>
      </c>
      <c r="K1024" s="187">
        <f t="shared" si="15"/>
        <v>1653</v>
      </c>
      <c r="L1024" s="188">
        <v>15</v>
      </c>
    </row>
    <row r="1025" spans="1:12" x14ac:dyDescent="0.25">
      <c r="A1025" s="262">
        <v>5764</v>
      </c>
      <c r="B1025" s="268" t="s">
        <v>382</v>
      </c>
      <c r="C1025" s="264"/>
      <c r="D1025">
        <v>1024</v>
      </c>
      <c r="E1025" s="263" t="s">
        <v>2383</v>
      </c>
      <c r="F1025" s="263" t="s">
        <v>2384</v>
      </c>
      <c r="G1025" s="263" t="s">
        <v>653</v>
      </c>
      <c r="H1025" s="263" t="s">
        <v>654</v>
      </c>
      <c r="I1025" s="262">
        <v>220</v>
      </c>
      <c r="J1025" s="263" t="s">
        <v>383</v>
      </c>
      <c r="K1025" s="187">
        <f t="shared" si="15"/>
        <v>5764</v>
      </c>
      <c r="L1025" s="188">
        <v>16</v>
      </c>
    </row>
    <row r="1026" spans="1:12" x14ac:dyDescent="0.25">
      <c r="A1026" s="262">
        <v>4270</v>
      </c>
      <c r="B1026" s="268" t="s">
        <v>382</v>
      </c>
      <c r="C1026" s="264"/>
      <c r="D1026">
        <v>1025</v>
      </c>
      <c r="E1026" s="263" t="s">
        <v>2385</v>
      </c>
      <c r="F1026" s="263" t="s">
        <v>2386</v>
      </c>
      <c r="G1026" s="263" t="s">
        <v>653</v>
      </c>
      <c r="H1026" s="263" t="s">
        <v>654</v>
      </c>
      <c r="I1026" s="262">
        <v>220</v>
      </c>
      <c r="J1026" s="263" t="s">
        <v>383</v>
      </c>
      <c r="K1026" s="187">
        <f t="shared" si="15"/>
        <v>4270</v>
      </c>
      <c r="L1026" s="188">
        <v>17</v>
      </c>
    </row>
    <row r="1027" spans="1:12" x14ac:dyDescent="0.25">
      <c r="A1027" s="262">
        <v>1014</v>
      </c>
      <c r="B1027" s="268" t="s">
        <v>382</v>
      </c>
      <c r="C1027" s="264"/>
      <c r="D1027">
        <v>1026</v>
      </c>
      <c r="E1027" s="263" t="s">
        <v>2387</v>
      </c>
      <c r="F1027" s="263" t="s">
        <v>2388</v>
      </c>
      <c r="G1027" s="263" t="s">
        <v>653</v>
      </c>
      <c r="H1027" s="263" t="s">
        <v>654</v>
      </c>
      <c r="I1027" s="262">
        <v>220</v>
      </c>
      <c r="J1027" s="263" t="s">
        <v>383</v>
      </c>
      <c r="K1027" s="187">
        <f t="shared" ref="K1027:K1090" si="16">A1027</f>
        <v>1014</v>
      </c>
      <c r="L1027" s="188">
        <v>18</v>
      </c>
    </row>
    <row r="1028" spans="1:12" x14ac:dyDescent="0.25">
      <c r="A1028" s="262">
        <v>6620</v>
      </c>
      <c r="B1028" s="268" t="s">
        <v>382</v>
      </c>
      <c r="C1028" s="264"/>
      <c r="D1028">
        <v>1027</v>
      </c>
      <c r="E1028" s="263" t="s">
        <v>2389</v>
      </c>
      <c r="F1028" s="263" t="s">
        <v>2389</v>
      </c>
      <c r="G1028" s="263" t="s">
        <v>544</v>
      </c>
      <c r="H1028" s="263" t="s">
        <v>545</v>
      </c>
      <c r="I1028" s="262">
        <v>2143</v>
      </c>
      <c r="J1028" s="263" t="s">
        <v>383</v>
      </c>
      <c r="K1028" s="187">
        <f t="shared" si="16"/>
        <v>6620</v>
      </c>
      <c r="L1028" s="188">
        <v>19</v>
      </c>
    </row>
    <row r="1029" spans="1:12" x14ac:dyDescent="0.25">
      <c r="A1029" s="262">
        <v>5649</v>
      </c>
      <c r="B1029" s="268" t="s">
        <v>382</v>
      </c>
      <c r="C1029" s="264"/>
      <c r="D1029">
        <v>1028</v>
      </c>
      <c r="E1029" s="263" t="s">
        <v>2390</v>
      </c>
      <c r="F1029" s="263" t="s">
        <v>2390</v>
      </c>
      <c r="G1029" s="263" t="s">
        <v>2391</v>
      </c>
      <c r="H1029" s="263" t="s">
        <v>2392</v>
      </c>
      <c r="I1029" s="262">
        <v>2113</v>
      </c>
      <c r="J1029" s="263" t="s">
        <v>383</v>
      </c>
      <c r="K1029" s="187">
        <f t="shared" si="16"/>
        <v>5649</v>
      </c>
      <c r="L1029" s="188">
        <v>20</v>
      </c>
    </row>
    <row r="1030" spans="1:12" x14ac:dyDescent="0.25">
      <c r="A1030" s="262">
        <v>5755</v>
      </c>
      <c r="B1030" s="268" t="s">
        <v>382</v>
      </c>
      <c r="C1030" s="264"/>
      <c r="D1030">
        <v>1029</v>
      </c>
      <c r="E1030" s="263" t="s">
        <v>2393</v>
      </c>
      <c r="F1030" s="263" t="s">
        <v>2393</v>
      </c>
      <c r="G1030" s="263" t="s">
        <v>2073</v>
      </c>
      <c r="H1030" s="263" t="s">
        <v>2074</v>
      </c>
      <c r="I1030" s="262">
        <v>1011</v>
      </c>
      <c r="J1030" s="263" t="s">
        <v>383</v>
      </c>
      <c r="K1030" s="187">
        <f t="shared" si="16"/>
        <v>5755</v>
      </c>
      <c r="L1030" s="188">
        <v>21</v>
      </c>
    </row>
    <row r="1031" spans="1:12" x14ac:dyDescent="0.25">
      <c r="A1031" s="262">
        <v>4281</v>
      </c>
      <c r="B1031" s="268" t="s">
        <v>382</v>
      </c>
      <c r="C1031" s="264"/>
      <c r="D1031">
        <v>1030</v>
      </c>
      <c r="E1031" s="263" t="s">
        <v>2394</v>
      </c>
      <c r="F1031" s="263" t="s">
        <v>2395</v>
      </c>
      <c r="G1031" s="263" t="s">
        <v>949</v>
      </c>
      <c r="H1031" s="263" t="s">
        <v>950</v>
      </c>
      <c r="I1031" s="262">
        <v>411</v>
      </c>
      <c r="J1031" s="263" t="s">
        <v>383</v>
      </c>
      <c r="K1031" s="187">
        <f t="shared" si="16"/>
        <v>4281</v>
      </c>
      <c r="L1031" s="188">
        <v>22</v>
      </c>
    </row>
    <row r="1032" spans="1:12" x14ac:dyDescent="0.25">
      <c r="A1032" s="262">
        <v>4282</v>
      </c>
      <c r="B1032" s="268" t="s">
        <v>382</v>
      </c>
      <c r="C1032" s="264"/>
      <c r="D1032">
        <v>1031</v>
      </c>
      <c r="E1032" s="263" t="s">
        <v>2396</v>
      </c>
      <c r="F1032" s="263" t="s">
        <v>2397</v>
      </c>
      <c r="G1032" s="263" t="s">
        <v>949</v>
      </c>
      <c r="H1032" s="263" t="s">
        <v>950</v>
      </c>
      <c r="I1032" s="262">
        <v>411</v>
      </c>
      <c r="J1032" s="263" t="s">
        <v>383</v>
      </c>
      <c r="K1032" s="187">
        <f t="shared" si="16"/>
        <v>4282</v>
      </c>
      <c r="L1032" s="188">
        <v>23</v>
      </c>
    </row>
    <row r="1033" spans="1:12" x14ac:dyDescent="0.25">
      <c r="A1033" s="262">
        <v>4279</v>
      </c>
      <c r="B1033" s="268" t="s">
        <v>382</v>
      </c>
      <c r="C1033" s="264"/>
      <c r="D1033">
        <v>1032</v>
      </c>
      <c r="E1033" s="263" t="s">
        <v>2398</v>
      </c>
      <c r="F1033" s="263" t="s">
        <v>2399</v>
      </c>
      <c r="G1033" s="263" t="s">
        <v>949</v>
      </c>
      <c r="H1033" s="263" t="s">
        <v>950</v>
      </c>
      <c r="I1033" s="262">
        <v>411</v>
      </c>
      <c r="J1033" s="263" t="s">
        <v>383</v>
      </c>
      <c r="K1033" s="187">
        <f t="shared" si="16"/>
        <v>4279</v>
      </c>
      <c r="L1033" s="188">
        <v>24</v>
      </c>
    </row>
    <row r="1034" spans="1:12" x14ac:dyDescent="0.25">
      <c r="A1034" s="262">
        <v>7052</v>
      </c>
      <c r="B1034" s="268" t="s">
        <v>382</v>
      </c>
      <c r="C1034" s="264"/>
      <c r="D1034">
        <v>1033</v>
      </c>
      <c r="E1034" s="263" t="s">
        <v>2400</v>
      </c>
      <c r="F1034" s="263" t="s">
        <v>2400</v>
      </c>
      <c r="G1034" s="263" t="s">
        <v>709</v>
      </c>
      <c r="H1034" s="263" t="s">
        <v>20</v>
      </c>
      <c r="I1034" s="262">
        <v>2</v>
      </c>
      <c r="J1034" s="263" t="s">
        <v>383</v>
      </c>
      <c r="K1034" s="187">
        <f t="shared" si="16"/>
        <v>7052</v>
      </c>
      <c r="L1034" s="188">
        <v>1</v>
      </c>
    </row>
    <row r="1035" spans="1:12" x14ac:dyDescent="0.25">
      <c r="A1035" s="262">
        <v>20</v>
      </c>
      <c r="B1035" s="268" t="s">
        <v>382</v>
      </c>
      <c r="C1035" s="264"/>
      <c r="D1035">
        <v>1034</v>
      </c>
      <c r="E1035" s="263" t="s">
        <v>2401</v>
      </c>
      <c r="F1035" s="263" t="s">
        <v>2401</v>
      </c>
      <c r="G1035" s="263" t="s">
        <v>2402</v>
      </c>
      <c r="H1035" s="263" t="s">
        <v>2402</v>
      </c>
      <c r="I1035" s="262">
        <v>3</v>
      </c>
      <c r="J1035" s="263" t="s">
        <v>383</v>
      </c>
      <c r="K1035" s="187">
        <f t="shared" si="16"/>
        <v>20</v>
      </c>
      <c r="L1035" s="188">
        <v>2</v>
      </c>
    </row>
    <row r="1036" spans="1:12" x14ac:dyDescent="0.25">
      <c r="A1036" s="262">
        <v>4333</v>
      </c>
      <c r="B1036" s="268" t="s">
        <v>382</v>
      </c>
      <c r="C1036" s="264"/>
      <c r="D1036">
        <v>1035</v>
      </c>
      <c r="E1036" s="263" t="s">
        <v>2403</v>
      </c>
      <c r="F1036" s="263" t="s">
        <v>2403</v>
      </c>
      <c r="G1036" s="263" t="s">
        <v>2402</v>
      </c>
      <c r="H1036" s="263" t="s">
        <v>2402</v>
      </c>
      <c r="I1036" s="262">
        <v>3</v>
      </c>
      <c r="J1036" s="263" t="s">
        <v>383</v>
      </c>
      <c r="K1036" s="187">
        <f t="shared" si="16"/>
        <v>4333</v>
      </c>
      <c r="L1036" s="188">
        <v>3</v>
      </c>
    </row>
    <row r="1037" spans="1:12" x14ac:dyDescent="0.25">
      <c r="A1037" s="262">
        <v>4334</v>
      </c>
      <c r="B1037" s="268" t="s">
        <v>382</v>
      </c>
      <c r="C1037" s="264"/>
      <c r="D1037">
        <v>1036</v>
      </c>
      <c r="E1037" s="263" t="s">
        <v>2404</v>
      </c>
      <c r="F1037" s="263" t="s">
        <v>2404</v>
      </c>
      <c r="G1037" s="263" t="s">
        <v>2402</v>
      </c>
      <c r="H1037" s="263" t="s">
        <v>2402</v>
      </c>
      <c r="I1037" s="262">
        <v>3</v>
      </c>
      <c r="J1037" s="263" t="s">
        <v>383</v>
      </c>
      <c r="K1037" s="187">
        <f t="shared" si="16"/>
        <v>4334</v>
      </c>
      <c r="L1037" s="188">
        <v>4</v>
      </c>
    </row>
    <row r="1038" spans="1:12" x14ac:dyDescent="0.25">
      <c r="A1038" s="262">
        <v>3834</v>
      </c>
      <c r="B1038" s="268" t="s">
        <v>382</v>
      </c>
      <c r="C1038" s="264"/>
      <c r="D1038">
        <v>1037</v>
      </c>
      <c r="E1038" s="263" t="s">
        <v>2405</v>
      </c>
      <c r="F1038" s="263" t="s">
        <v>2405</v>
      </c>
      <c r="G1038" s="263" t="s">
        <v>605</v>
      </c>
      <c r="H1038" s="263" t="s">
        <v>397</v>
      </c>
      <c r="I1038" s="262">
        <v>332</v>
      </c>
      <c r="J1038" s="263" t="s">
        <v>398</v>
      </c>
      <c r="K1038" s="187">
        <f t="shared" si="16"/>
        <v>3834</v>
      </c>
      <c r="L1038" s="188">
        <v>5</v>
      </c>
    </row>
    <row r="1039" spans="1:12" x14ac:dyDescent="0.25">
      <c r="A1039" s="262">
        <v>7155</v>
      </c>
      <c r="B1039" s="268" t="s">
        <v>382</v>
      </c>
      <c r="C1039" s="264"/>
      <c r="D1039">
        <v>1038</v>
      </c>
      <c r="E1039" s="263" t="s">
        <v>2406</v>
      </c>
      <c r="F1039" s="263" t="s">
        <v>2407</v>
      </c>
      <c r="G1039" s="263" t="s">
        <v>2408</v>
      </c>
      <c r="H1039" s="263" t="s">
        <v>2409</v>
      </c>
      <c r="I1039" s="262">
        <v>2349</v>
      </c>
      <c r="J1039" s="263" t="s">
        <v>383</v>
      </c>
      <c r="K1039" s="187">
        <f t="shared" si="16"/>
        <v>7155</v>
      </c>
      <c r="L1039" s="188">
        <v>6</v>
      </c>
    </row>
    <row r="1040" spans="1:12" x14ac:dyDescent="0.25">
      <c r="A1040" s="262">
        <v>4225</v>
      </c>
      <c r="B1040" s="268" t="s">
        <v>382</v>
      </c>
      <c r="C1040" s="264"/>
      <c r="D1040">
        <v>1039</v>
      </c>
      <c r="E1040" s="263" t="s">
        <v>2410</v>
      </c>
      <c r="F1040" s="263" t="s">
        <v>2410</v>
      </c>
      <c r="G1040" s="263" t="s">
        <v>2411</v>
      </c>
      <c r="H1040" s="263" t="s">
        <v>2412</v>
      </c>
      <c r="I1040" s="262">
        <v>968</v>
      </c>
      <c r="J1040" s="263" t="s">
        <v>383</v>
      </c>
      <c r="K1040" s="187">
        <f t="shared" si="16"/>
        <v>4225</v>
      </c>
      <c r="L1040" s="188">
        <v>7</v>
      </c>
    </row>
    <row r="1041" spans="1:12" x14ac:dyDescent="0.25">
      <c r="A1041" s="262">
        <v>5995</v>
      </c>
      <c r="B1041" s="268" t="s">
        <v>382</v>
      </c>
      <c r="C1041" s="264"/>
      <c r="D1041">
        <v>1040</v>
      </c>
      <c r="E1041" s="263" t="s">
        <v>2413</v>
      </c>
      <c r="F1041" s="263" t="s">
        <v>2413</v>
      </c>
      <c r="G1041" s="263" t="s">
        <v>859</v>
      </c>
      <c r="H1041" s="263" t="s">
        <v>860</v>
      </c>
      <c r="I1041" s="262">
        <v>14</v>
      </c>
      <c r="J1041" s="263" t="s">
        <v>383</v>
      </c>
      <c r="K1041" s="187">
        <f t="shared" si="16"/>
        <v>5995</v>
      </c>
      <c r="L1041" s="188">
        <v>8</v>
      </c>
    </row>
    <row r="1042" spans="1:12" x14ac:dyDescent="0.25">
      <c r="A1042" s="262">
        <v>6000</v>
      </c>
      <c r="B1042" s="268" t="s">
        <v>382</v>
      </c>
      <c r="C1042" s="264"/>
      <c r="D1042">
        <v>1041</v>
      </c>
      <c r="E1042" s="263" t="s">
        <v>2414</v>
      </c>
      <c r="F1042" s="263" t="s">
        <v>2415</v>
      </c>
      <c r="G1042" s="263" t="s">
        <v>1444</v>
      </c>
      <c r="H1042" s="263" t="s">
        <v>1445</v>
      </c>
      <c r="I1042" s="262">
        <v>2147</v>
      </c>
      <c r="J1042" s="263" t="s">
        <v>383</v>
      </c>
      <c r="K1042" s="187">
        <f t="shared" si="16"/>
        <v>6000</v>
      </c>
      <c r="L1042" s="188">
        <v>9</v>
      </c>
    </row>
    <row r="1043" spans="1:12" x14ac:dyDescent="0.25">
      <c r="A1043" s="262">
        <v>5999</v>
      </c>
      <c r="B1043" s="268" t="s">
        <v>382</v>
      </c>
      <c r="C1043" s="264"/>
      <c r="D1043">
        <v>1042</v>
      </c>
      <c r="E1043" s="263" t="s">
        <v>2416</v>
      </c>
      <c r="F1043" s="263" t="s">
        <v>2415</v>
      </c>
      <c r="G1043" s="263" t="s">
        <v>1444</v>
      </c>
      <c r="H1043" s="263" t="s">
        <v>1445</v>
      </c>
      <c r="I1043" s="262">
        <v>2147</v>
      </c>
      <c r="J1043" s="263" t="s">
        <v>383</v>
      </c>
      <c r="K1043" s="187">
        <f t="shared" si="16"/>
        <v>5999</v>
      </c>
      <c r="L1043" s="188">
        <v>10</v>
      </c>
    </row>
    <row r="1044" spans="1:12" x14ac:dyDescent="0.25">
      <c r="A1044" s="262">
        <v>6001</v>
      </c>
      <c r="B1044" s="268" t="s">
        <v>382</v>
      </c>
      <c r="C1044" s="264"/>
      <c r="D1044">
        <v>1043</v>
      </c>
      <c r="E1044" s="263" t="s">
        <v>2417</v>
      </c>
      <c r="F1044" s="263" t="s">
        <v>2418</v>
      </c>
      <c r="G1044" s="263" t="s">
        <v>1444</v>
      </c>
      <c r="H1044" s="263" t="s">
        <v>1445</v>
      </c>
      <c r="I1044" s="262">
        <v>2147</v>
      </c>
      <c r="J1044" s="263" t="s">
        <v>383</v>
      </c>
      <c r="K1044" s="187">
        <f t="shared" si="16"/>
        <v>6001</v>
      </c>
      <c r="L1044" s="188">
        <v>11</v>
      </c>
    </row>
    <row r="1045" spans="1:12" x14ac:dyDescent="0.25">
      <c r="A1045" s="262">
        <v>5910</v>
      </c>
      <c r="B1045" s="268" t="s">
        <v>382</v>
      </c>
      <c r="C1045" s="264"/>
      <c r="D1045">
        <v>1044</v>
      </c>
      <c r="E1045" s="263" t="s">
        <v>2419</v>
      </c>
      <c r="F1045" s="263" t="s">
        <v>2419</v>
      </c>
      <c r="G1045" s="263" t="s">
        <v>1444</v>
      </c>
      <c r="H1045" s="263" t="s">
        <v>1445</v>
      </c>
      <c r="I1045" s="262">
        <v>2147</v>
      </c>
      <c r="J1045" s="263" t="s">
        <v>383</v>
      </c>
      <c r="K1045" s="187">
        <f t="shared" si="16"/>
        <v>5910</v>
      </c>
      <c r="L1045" s="188">
        <v>12</v>
      </c>
    </row>
    <row r="1046" spans="1:12" x14ac:dyDescent="0.25">
      <c r="A1046" s="262">
        <v>5877</v>
      </c>
      <c r="B1046" s="268" t="s">
        <v>382</v>
      </c>
      <c r="C1046" s="264"/>
      <c r="D1046">
        <v>1045</v>
      </c>
      <c r="E1046" s="263" t="s">
        <v>2420</v>
      </c>
      <c r="F1046" s="263" t="s">
        <v>2420</v>
      </c>
      <c r="G1046" s="263" t="s">
        <v>1444</v>
      </c>
      <c r="H1046" s="263" t="s">
        <v>1445</v>
      </c>
      <c r="I1046" s="262">
        <v>2147</v>
      </c>
      <c r="J1046" s="263" t="s">
        <v>383</v>
      </c>
      <c r="K1046" s="187">
        <f t="shared" si="16"/>
        <v>5877</v>
      </c>
      <c r="L1046" s="188">
        <v>13</v>
      </c>
    </row>
    <row r="1047" spans="1:12" x14ac:dyDescent="0.25">
      <c r="A1047" s="262">
        <v>5878</v>
      </c>
      <c r="B1047" s="268" t="s">
        <v>382</v>
      </c>
      <c r="C1047" s="264"/>
      <c r="D1047">
        <v>1046</v>
      </c>
      <c r="E1047" s="263" t="s">
        <v>2421</v>
      </c>
      <c r="F1047" s="263" t="s">
        <v>2422</v>
      </c>
      <c r="G1047" s="263" t="s">
        <v>1444</v>
      </c>
      <c r="H1047" s="263" t="s">
        <v>1445</v>
      </c>
      <c r="I1047" s="262">
        <v>2147</v>
      </c>
      <c r="J1047" s="263" t="s">
        <v>383</v>
      </c>
      <c r="K1047" s="187">
        <f t="shared" si="16"/>
        <v>5878</v>
      </c>
      <c r="L1047" s="188">
        <v>14</v>
      </c>
    </row>
    <row r="1048" spans="1:12" x14ac:dyDescent="0.25">
      <c r="A1048" s="262">
        <v>5879</v>
      </c>
      <c r="B1048" s="268" t="s">
        <v>382</v>
      </c>
      <c r="C1048" s="264"/>
      <c r="D1048">
        <v>1047</v>
      </c>
      <c r="E1048" s="263" t="s">
        <v>2423</v>
      </c>
      <c r="F1048" s="263" t="s">
        <v>2423</v>
      </c>
      <c r="G1048" s="263" t="s">
        <v>1444</v>
      </c>
      <c r="H1048" s="263" t="s">
        <v>1445</v>
      </c>
      <c r="I1048" s="262">
        <v>2147</v>
      </c>
      <c r="J1048" s="263" t="s">
        <v>383</v>
      </c>
      <c r="K1048" s="187">
        <f t="shared" si="16"/>
        <v>5879</v>
      </c>
      <c r="L1048" s="188">
        <v>15</v>
      </c>
    </row>
    <row r="1049" spans="1:12" x14ac:dyDescent="0.25">
      <c r="A1049" s="262">
        <v>5911</v>
      </c>
      <c r="B1049" s="268" t="s">
        <v>382</v>
      </c>
      <c r="C1049" s="264"/>
      <c r="D1049">
        <v>1048</v>
      </c>
      <c r="E1049" s="263" t="s">
        <v>2424</v>
      </c>
      <c r="F1049" s="263" t="s">
        <v>2424</v>
      </c>
      <c r="G1049" s="263" t="s">
        <v>1444</v>
      </c>
      <c r="H1049" s="263" t="s">
        <v>1445</v>
      </c>
      <c r="I1049" s="262">
        <v>2147</v>
      </c>
      <c r="J1049" s="263" t="s">
        <v>383</v>
      </c>
      <c r="K1049" s="187">
        <f t="shared" si="16"/>
        <v>5911</v>
      </c>
      <c r="L1049" s="188">
        <v>16</v>
      </c>
    </row>
    <row r="1050" spans="1:12" x14ac:dyDescent="0.25">
      <c r="A1050" s="262">
        <v>5880</v>
      </c>
      <c r="B1050" s="268" t="s">
        <v>382</v>
      </c>
      <c r="C1050" s="264"/>
      <c r="D1050">
        <v>1049</v>
      </c>
      <c r="E1050" s="263" t="s">
        <v>2425</v>
      </c>
      <c r="F1050" s="263" t="s">
        <v>2425</v>
      </c>
      <c r="G1050" s="263" t="s">
        <v>1444</v>
      </c>
      <c r="H1050" s="263" t="s">
        <v>1445</v>
      </c>
      <c r="I1050" s="262">
        <v>2147</v>
      </c>
      <c r="J1050" s="263" t="s">
        <v>383</v>
      </c>
      <c r="K1050" s="187">
        <f t="shared" si="16"/>
        <v>5880</v>
      </c>
      <c r="L1050" s="188">
        <v>17</v>
      </c>
    </row>
    <row r="1051" spans="1:12" x14ac:dyDescent="0.25">
      <c r="A1051" s="262">
        <v>5881</v>
      </c>
      <c r="B1051" s="268" t="s">
        <v>382</v>
      </c>
      <c r="C1051" s="264"/>
      <c r="D1051">
        <v>1050</v>
      </c>
      <c r="E1051" s="263" t="s">
        <v>2426</v>
      </c>
      <c r="F1051" s="263" t="s">
        <v>2426</v>
      </c>
      <c r="G1051" s="263" t="s">
        <v>1444</v>
      </c>
      <c r="H1051" s="263" t="s">
        <v>1445</v>
      </c>
      <c r="I1051" s="262">
        <v>2147</v>
      </c>
      <c r="J1051" s="263" t="s">
        <v>383</v>
      </c>
      <c r="K1051" s="187">
        <f t="shared" si="16"/>
        <v>5881</v>
      </c>
      <c r="L1051" s="188">
        <v>18</v>
      </c>
    </row>
    <row r="1052" spans="1:12" x14ac:dyDescent="0.25">
      <c r="A1052" s="262">
        <v>5882</v>
      </c>
      <c r="B1052" s="268" t="s">
        <v>382</v>
      </c>
      <c r="C1052" s="264"/>
      <c r="D1052">
        <v>1051</v>
      </c>
      <c r="E1052" s="263" t="s">
        <v>2427</v>
      </c>
      <c r="F1052" s="263" t="s">
        <v>2427</v>
      </c>
      <c r="G1052" s="263" t="s">
        <v>1444</v>
      </c>
      <c r="H1052" s="263" t="s">
        <v>1445</v>
      </c>
      <c r="I1052" s="262">
        <v>2147</v>
      </c>
      <c r="J1052" s="263" t="s">
        <v>383</v>
      </c>
      <c r="K1052" s="187">
        <f t="shared" si="16"/>
        <v>5882</v>
      </c>
      <c r="L1052" s="188">
        <v>19</v>
      </c>
    </row>
    <row r="1053" spans="1:12" x14ac:dyDescent="0.25">
      <c r="A1053" s="262">
        <v>5909</v>
      </c>
      <c r="B1053" s="268" t="s">
        <v>382</v>
      </c>
      <c r="C1053" s="264"/>
      <c r="D1053">
        <v>1052</v>
      </c>
      <c r="E1053" s="263" t="s">
        <v>2428</v>
      </c>
      <c r="F1053" s="263" t="s">
        <v>2429</v>
      </c>
      <c r="G1053" s="263" t="s">
        <v>1444</v>
      </c>
      <c r="H1053" s="263" t="s">
        <v>1445</v>
      </c>
      <c r="I1053" s="262">
        <v>2147</v>
      </c>
      <c r="J1053" s="263" t="s">
        <v>383</v>
      </c>
      <c r="K1053" s="187">
        <f t="shared" si="16"/>
        <v>5909</v>
      </c>
      <c r="L1053" s="188">
        <v>20</v>
      </c>
    </row>
    <row r="1054" spans="1:12" x14ac:dyDescent="0.25">
      <c r="A1054" s="262">
        <v>5832</v>
      </c>
      <c r="B1054" s="268" t="s">
        <v>382</v>
      </c>
      <c r="C1054" s="264"/>
      <c r="D1054">
        <v>1053</v>
      </c>
      <c r="E1054" s="263" t="s">
        <v>2430</v>
      </c>
      <c r="F1054" s="263" t="s">
        <v>2431</v>
      </c>
      <c r="G1054" s="263" t="s">
        <v>1444</v>
      </c>
      <c r="H1054" s="263" t="s">
        <v>1445</v>
      </c>
      <c r="I1054" s="262">
        <v>2147</v>
      </c>
      <c r="J1054" s="263" t="s">
        <v>383</v>
      </c>
      <c r="K1054" s="187">
        <f t="shared" si="16"/>
        <v>5832</v>
      </c>
      <c r="L1054" s="188">
        <v>21</v>
      </c>
    </row>
    <row r="1055" spans="1:12" x14ac:dyDescent="0.25">
      <c r="A1055" s="262">
        <v>5833</v>
      </c>
      <c r="B1055" s="268" t="s">
        <v>382</v>
      </c>
      <c r="C1055" s="264"/>
      <c r="D1055">
        <v>1054</v>
      </c>
      <c r="E1055" s="263" t="s">
        <v>2432</v>
      </c>
      <c r="F1055" s="263" t="s">
        <v>2433</v>
      </c>
      <c r="G1055" s="263" t="s">
        <v>1444</v>
      </c>
      <c r="H1055" s="263" t="s">
        <v>1445</v>
      </c>
      <c r="I1055" s="262">
        <v>2147</v>
      </c>
      <c r="J1055" s="263" t="s">
        <v>383</v>
      </c>
      <c r="K1055" s="187">
        <f t="shared" si="16"/>
        <v>5833</v>
      </c>
      <c r="L1055" s="188">
        <v>22</v>
      </c>
    </row>
    <row r="1056" spans="1:12" x14ac:dyDescent="0.25">
      <c r="A1056" s="262">
        <v>5834</v>
      </c>
      <c r="B1056" s="268" t="s">
        <v>382</v>
      </c>
      <c r="C1056" s="264"/>
      <c r="D1056">
        <v>1055</v>
      </c>
      <c r="E1056" s="263" t="s">
        <v>2434</v>
      </c>
      <c r="F1056" s="263" t="s">
        <v>2435</v>
      </c>
      <c r="G1056" s="263" t="s">
        <v>1444</v>
      </c>
      <c r="H1056" s="263" t="s">
        <v>1445</v>
      </c>
      <c r="I1056" s="262">
        <v>2147</v>
      </c>
      <c r="J1056" s="263" t="s">
        <v>383</v>
      </c>
      <c r="K1056" s="187">
        <f t="shared" si="16"/>
        <v>5834</v>
      </c>
      <c r="L1056" s="188">
        <v>23</v>
      </c>
    </row>
    <row r="1057" spans="1:12" x14ac:dyDescent="0.25">
      <c r="A1057" s="262">
        <v>5890</v>
      </c>
      <c r="B1057" s="268" t="s">
        <v>382</v>
      </c>
      <c r="C1057" s="264"/>
      <c r="D1057">
        <v>1056</v>
      </c>
      <c r="E1057" s="263" t="s">
        <v>2436</v>
      </c>
      <c r="F1057" s="263" t="s">
        <v>2436</v>
      </c>
      <c r="G1057" s="263" t="s">
        <v>1444</v>
      </c>
      <c r="H1057" s="263" t="s">
        <v>1445</v>
      </c>
      <c r="I1057" s="262">
        <v>2147</v>
      </c>
      <c r="J1057" s="263" t="s">
        <v>383</v>
      </c>
      <c r="K1057" s="187">
        <f t="shared" si="16"/>
        <v>5890</v>
      </c>
      <c r="L1057" s="188">
        <v>24</v>
      </c>
    </row>
    <row r="1058" spans="1:12" x14ac:dyDescent="0.25">
      <c r="A1058" s="262">
        <v>5894</v>
      </c>
      <c r="B1058" s="268" t="s">
        <v>382</v>
      </c>
      <c r="C1058" s="264"/>
      <c r="D1058">
        <v>1057</v>
      </c>
      <c r="E1058" s="263" t="s">
        <v>2437</v>
      </c>
      <c r="F1058" s="263" t="s">
        <v>2437</v>
      </c>
      <c r="G1058" s="263" t="s">
        <v>1444</v>
      </c>
      <c r="H1058" s="263" t="s">
        <v>1445</v>
      </c>
      <c r="I1058" s="262">
        <v>2147</v>
      </c>
      <c r="J1058" s="263" t="s">
        <v>383</v>
      </c>
      <c r="K1058" s="187">
        <f t="shared" si="16"/>
        <v>5894</v>
      </c>
      <c r="L1058" s="188">
        <v>1</v>
      </c>
    </row>
    <row r="1059" spans="1:12" x14ac:dyDescent="0.25">
      <c r="A1059" s="262">
        <v>5907</v>
      </c>
      <c r="B1059" s="268" t="s">
        <v>382</v>
      </c>
      <c r="C1059" s="264"/>
      <c r="D1059">
        <v>1058</v>
      </c>
      <c r="E1059" s="263" t="s">
        <v>2438</v>
      </c>
      <c r="F1059" s="263" t="s">
        <v>2438</v>
      </c>
      <c r="G1059" s="263" t="s">
        <v>1444</v>
      </c>
      <c r="H1059" s="263" t="s">
        <v>1445</v>
      </c>
      <c r="I1059" s="262">
        <v>2147</v>
      </c>
      <c r="J1059" s="263" t="s">
        <v>383</v>
      </c>
      <c r="K1059" s="187">
        <f t="shared" si="16"/>
        <v>5907</v>
      </c>
      <c r="L1059" s="188">
        <v>2</v>
      </c>
    </row>
    <row r="1060" spans="1:12" x14ac:dyDescent="0.25">
      <c r="A1060" s="262">
        <v>5895</v>
      </c>
      <c r="B1060" s="268" t="s">
        <v>382</v>
      </c>
      <c r="C1060" s="264"/>
      <c r="D1060">
        <v>1059</v>
      </c>
      <c r="E1060" s="263" t="s">
        <v>2439</v>
      </c>
      <c r="F1060" s="263" t="s">
        <v>2439</v>
      </c>
      <c r="G1060" s="263" t="s">
        <v>1444</v>
      </c>
      <c r="H1060" s="263" t="s">
        <v>1445</v>
      </c>
      <c r="I1060" s="262">
        <v>2147</v>
      </c>
      <c r="J1060" s="263" t="s">
        <v>383</v>
      </c>
      <c r="K1060" s="187">
        <f t="shared" si="16"/>
        <v>5895</v>
      </c>
      <c r="L1060" s="188">
        <v>3</v>
      </c>
    </row>
    <row r="1061" spans="1:12" x14ac:dyDescent="0.25">
      <c r="A1061" s="262">
        <v>5896</v>
      </c>
      <c r="B1061" s="268" t="s">
        <v>382</v>
      </c>
      <c r="C1061" s="264"/>
      <c r="D1061">
        <v>1060</v>
      </c>
      <c r="E1061" s="263" t="s">
        <v>2440</v>
      </c>
      <c r="F1061" s="263" t="s">
        <v>2440</v>
      </c>
      <c r="G1061" s="263" t="s">
        <v>1444</v>
      </c>
      <c r="H1061" s="263" t="s">
        <v>1445</v>
      </c>
      <c r="I1061" s="262">
        <v>2147</v>
      </c>
      <c r="J1061" s="263" t="s">
        <v>383</v>
      </c>
      <c r="K1061" s="187">
        <f t="shared" si="16"/>
        <v>5896</v>
      </c>
      <c r="L1061" s="188">
        <v>4</v>
      </c>
    </row>
    <row r="1062" spans="1:12" x14ac:dyDescent="0.25">
      <c r="A1062" s="262">
        <v>5897</v>
      </c>
      <c r="B1062" s="268" t="s">
        <v>382</v>
      </c>
      <c r="C1062" s="264"/>
      <c r="D1062">
        <v>1061</v>
      </c>
      <c r="E1062" s="263" t="s">
        <v>2441</v>
      </c>
      <c r="F1062" s="263" t="s">
        <v>2441</v>
      </c>
      <c r="G1062" s="263" t="s">
        <v>1444</v>
      </c>
      <c r="H1062" s="263" t="s">
        <v>1445</v>
      </c>
      <c r="I1062" s="262">
        <v>2147</v>
      </c>
      <c r="J1062" s="263" t="s">
        <v>383</v>
      </c>
      <c r="K1062" s="187">
        <f t="shared" si="16"/>
        <v>5897</v>
      </c>
      <c r="L1062" s="188">
        <v>5</v>
      </c>
    </row>
    <row r="1063" spans="1:12" x14ac:dyDescent="0.25">
      <c r="A1063" s="262">
        <v>6767</v>
      </c>
      <c r="B1063" s="268" t="s">
        <v>382</v>
      </c>
      <c r="C1063" s="264"/>
      <c r="D1063">
        <v>1062</v>
      </c>
      <c r="E1063" s="263" t="s">
        <v>2442</v>
      </c>
      <c r="F1063" s="263" t="s">
        <v>2442</v>
      </c>
      <c r="G1063" s="263" t="s">
        <v>1444</v>
      </c>
      <c r="H1063" s="263" t="s">
        <v>1445</v>
      </c>
      <c r="I1063" s="262">
        <v>2147</v>
      </c>
      <c r="J1063" s="263" t="s">
        <v>383</v>
      </c>
      <c r="K1063" s="187">
        <f t="shared" si="16"/>
        <v>6767</v>
      </c>
      <c r="L1063" s="188">
        <v>6</v>
      </c>
    </row>
    <row r="1064" spans="1:12" x14ac:dyDescent="0.25">
      <c r="A1064" s="262">
        <v>6768</v>
      </c>
      <c r="B1064" s="268" t="s">
        <v>382</v>
      </c>
      <c r="C1064" s="264"/>
      <c r="D1064">
        <v>1063</v>
      </c>
      <c r="E1064" s="263" t="s">
        <v>2443</v>
      </c>
      <c r="F1064" s="263" t="s">
        <v>2443</v>
      </c>
      <c r="G1064" s="263" t="s">
        <v>1444</v>
      </c>
      <c r="H1064" s="263" t="s">
        <v>1445</v>
      </c>
      <c r="I1064" s="262">
        <v>2147</v>
      </c>
      <c r="J1064" s="263" t="s">
        <v>383</v>
      </c>
      <c r="K1064" s="187">
        <f t="shared" si="16"/>
        <v>6768</v>
      </c>
      <c r="L1064" s="188">
        <v>7</v>
      </c>
    </row>
    <row r="1065" spans="1:12" x14ac:dyDescent="0.25">
      <c r="A1065" s="262">
        <v>6769</v>
      </c>
      <c r="B1065" s="268" t="s">
        <v>382</v>
      </c>
      <c r="C1065" s="264"/>
      <c r="D1065">
        <v>1064</v>
      </c>
      <c r="E1065" s="263" t="s">
        <v>2444</v>
      </c>
      <c r="F1065" s="263" t="s">
        <v>2444</v>
      </c>
      <c r="G1065" s="263" t="s">
        <v>1444</v>
      </c>
      <c r="H1065" s="263" t="s">
        <v>1445</v>
      </c>
      <c r="I1065" s="262">
        <v>2147</v>
      </c>
      <c r="J1065" s="263" t="s">
        <v>383</v>
      </c>
      <c r="K1065" s="187">
        <f t="shared" si="16"/>
        <v>6769</v>
      </c>
      <c r="L1065" s="188">
        <v>8</v>
      </c>
    </row>
    <row r="1066" spans="1:12" x14ac:dyDescent="0.25">
      <c r="A1066" s="262">
        <v>6789</v>
      </c>
      <c r="B1066" s="268" t="s">
        <v>382</v>
      </c>
      <c r="C1066" s="264"/>
      <c r="D1066">
        <v>1065</v>
      </c>
      <c r="E1066" s="263" t="s">
        <v>2445</v>
      </c>
      <c r="F1066" s="263" t="s">
        <v>2445</v>
      </c>
      <c r="G1066" s="263" t="s">
        <v>1444</v>
      </c>
      <c r="H1066" s="263" t="s">
        <v>1445</v>
      </c>
      <c r="I1066" s="262">
        <v>2147</v>
      </c>
      <c r="J1066" s="263" t="s">
        <v>383</v>
      </c>
      <c r="K1066" s="187">
        <f t="shared" si="16"/>
        <v>6789</v>
      </c>
      <c r="L1066" s="188">
        <v>9</v>
      </c>
    </row>
    <row r="1067" spans="1:12" x14ac:dyDescent="0.25">
      <c r="A1067" s="262">
        <v>5889</v>
      </c>
      <c r="B1067" s="268" t="s">
        <v>382</v>
      </c>
      <c r="C1067" s="264"/>
      <c r="D1067">
        <v>1066</v>
      </c>
      <c r="E1067" s="263" t="s">
        <v>2446</v>
      </c>
      <c r="F1067" s="263" t="s">
        <v>2446</v>
      </c>
      <c r="G1067" s="263" t="s">
        <v>1444</v>
      </c>
      <c r="H1067" s="263" t="s">
        <v>1445</v>
      </c>
      <c r="I1067" s="262">
        <v>2147</v>
      </c>
      <c r="J1067" s="263" t="s">
        <v>383</v>
      </c>
      <c r="K1067" s="187">
        <f t="shared" si="16"/>
        <v>5889</v>
      </c>
      <c r="L1067" s="188">
        <v>10</v>
      </c>
    </row>
    <row r="1068" spans="1:12" x14ac:dyDescent="0.25">
      <c r="A1068" s="262">
        <v>7208</v>
      </c>
      <c r="B1068" s="268" t="s">
        <v>382</v>
      </c>
      <c r="C1068" s="264"/>
      <c r="D1068">
        <v>1067</v>
      </c>
      <c r="E1068" s="263" t="s">
        <v>2447</v>
      </c>
      <c r="F1068" s="263" t="s">
        <v>2447</v>
      </c>
      <c r="G1068" s="263" t="s">
        <v>1444</v>
      </c>
      <c r="H1068" s="263" t="s">
        <v>1445</v>
      </c>
      <c r="I1068" s="262">
        <v>2147</v>
      </c>
      <c r="J1068" s="263" t="s">
        <v>383</v>
      </c>
      <c r="K1068" s="187">
        <f t="shared" si="16"/>
        <v>7208</v>
      </c>
      <c r="L1068" s="188">
        <v>11</v>
      </c>
    </row>
    <row r="1069" spans="1:12" x14ac:dyDescent="0.25">
      <c r="A1069" s="262">
        <v>7207</v>
      </c>
      <c r="B1069" s="268" t="s">
        <v>382</v>
      </c>
      <c r="C1069" s="264"/>
      <c r="D1069">
        <v>1068</v>
      </c>
      <c r="E1069" s="263" t="s">
        <v>2448</v>
      </c>
      <c r="F1069" s="263" t="s">
        <v>2448</v>
      </c>
      <c r="G1069" s="263" t="s">
        <v>1444</v>
      </c>
      <c r="H1069" s="263" t="s">
        <v>1445</v>
      </c>
      <c r="I1069" s="262">
        <v>2147</v>
      </c>
      <c r="J1069" s="263" t="s">
        <v>383</v>
      </c>
      <c r="K1069" s="187">
        <f t="shared" si="16"/>
        <v>7207</v>
      </c>
      <c r="L1069" s="188">
        <v>12</v>
      </c>
    </row>
    <row r="1070" spans="1:12" x14ac:dyDescent="0.25">
      <c r="A1070" s="262">
        <v>7206</v>
      </c>
      <c r="B1070" s="268" t="s">
        <v>382</v>
      </c>
      <c r="C1070" s="264"/>
      <c r="D1070">
        <v>1069</v>
      </c>
      <c r="E1070" s="263" t="s">
        <v>2449</v>
      </c>
      <c r="F1070" s="263" t="s">
        <v>2449</v>
      </c>
      <c r="G1070" s="263" t="s">
        <v>1444</v>
      </c>
      <c r="H1070" s="263" t="s">
        <v>1445</v>
      </c>
      <c r="I1070" s="262">
        <v>2147</v>
      </c>
      <c r="J1070" s="263" t="s">
        <v>383</v>
      </c>
      <c r="K1070" s="187">
        <f t="shared" si="16"/>
        <v>7206</v>
      </c>
      <c r="L1070" s="188">
        <v>13</v>
      </c>
    </row>
    <row r="1071" spans="1:12" x14ac:dyDescent="0.25">
      <c r="A1071" s="262">
        <v>4302</v>
      </c>
      <c r="B1071" s="268" t="s">
        <v>382</v>
      </c>
      <c r="C1071" s="264"/>
      <c r="D1071">
        <v>1070</v>
      </c>
      <c r="E1071" s="263" t="s">
        <v>2450</v>
      </c>
      <c r="F1071" s="263" t="s">
        <v>2450</v>
      </c>
      <c r="G1071" s="263" t="s">
        <v>2451</v>
      </c>
      <c r="H1071" s="263" t="s">
        <v>2451</v>
      </c>
      <c r="I1071" s="262">
        <v>2233</v>
      </c>
      <c r="J1071" s="263" t="s">
        <v>383</v>
      </c>
      <c r="K1071" s="187">
        <f t="shared" si="16"/>
        <v>4302</v>
      </c>
      <c r="L1071" s="188">
        <v>14</v>
      </c>
    </row>
    <row r="1072" spans="1:12" x14ac:dyDescent="0.25">
      <c r="A1072" s="262">
        <v>6531</v>
      </c>
      <c r="B1072" s="268" t="s">
        <v>382</v>
      </c>
      <c r="C1072" s="264"/>
      <c r="D1072">
        <v>1071</v>
      </c>
      <c r="E1072" s="263" t="s">
        <v>2452</v>
      </c>
      <c r="F1072" s="263" t="s">
        <v>2452</v>
      </c>
      <c r="G1072" s="263" t="s">
        <v>2451</v>
      </c>
      <c r="H1072" s="263" t="s">
        <v>2451</v>
      </c>
      <c r="I1072" s="262">
        <v>2233</v>
      </c>
      <c r="J1072" s="263" t="s">
        <v>383</v>
      </c>
      <c r="K1072" s="187">
        <f t="shared" si="16"/>
        <v>6531</v>
      </c>
      <c r="L1072" s="188">
        <v>15</v>
      </c>
    </row>
    <row r="1073" spans="1:12" x14ac:dyDescent="0.25">
      <c r="A1073" s="262">
        <v>3702</v>
      </c>
      <c r="B1073" s="268" t="s">
        <v>382</v>
      </c>
      <c r="C1073" s="264"/>
      <c r="D1073">
        <v>1072</v>
      </c>
      <c r="E1073" s="263" t="s">
        <v>2453</v>
      </c>
      <c r="F1073" s="263" t="s">
        <v>2453</v>
      </c>
      <c r="G1073" s="263" t="s">
        <v>2277</v>
      </c>
      <c r="H1073" s="263" t="s">
        <v>2278</v>
      </c>
      <c r="I1073" s="262">
        <v>863</v>
      </c>
      <c r="J1073" s="263" t="s">
        <v>383</v>
      </c>
      <c r="K1073" s="187">
        <f t="shared" si="16"/>
        <v>3702</v>
      </c>
      <c r="L1073" s="188">
        <v>16</v>
      </c>
    </row>
    <row r="1074" spans="1:12" x14ac:dyDescent="0.25">
      <c r="A1074" s="262">
        <v>6952</v>
      </c>
      <c r="B1074" s="268" t="s">
        <v>382</v>
      </c>
      <c r="C1074" s="264"/>
      <c r="D1074">
        <v>1073</v>
      </c>
      <c r="E1074" s="263" t="s">
        <v>2454</v>
      </c>
      <c r="F1074" s="263" t="s">
        <v>2455</v>
      </c>
      <c r="G1074" s="263" t="s">
        <v>1029</v>
      </c>
      <c r="H1074" s="263" t="s">
        <v>1030</v>
      </c>
      <c r="I1074" s="262">
        <v>2288</v>
      </c>
      <c r="J1074" s="263" t="s">
        <v>383</v>
      </c>
      <c r="K1074" s="187">
        <f t="shared" si="16"/>
        <v>6952</v>
      </c>
      <c r="L1074" s="188">
        <v>17</v>
      </c>
    </row>
    <row r="1075" spans="1:12" x14ac:dyDescent="0.25">
      <c r="A1075" s="262">
        <v>3</v>
      </c>
      <c r="B1075" s="268" t="s">
        <v>382</v>
      </c>
      <c r="C1075" s="264"/>
      <c r="D1075">
        <v>1074</v>
      </c>
      <c r="E1075" s="263" t="s">
        <v>2456</v>
      </c>
      <c r="F1075" s="263" t="s">
        <v>2456</v>
      </c>
      <c r="G1075" s="263" t="s">
        <v>694</v>
      </c>
      <c r="H1075" s="263" t="s">
        <v>695</v>
      </c>
      <c r="I1075" s="262">
        <v>10</v>
      </c>
      <c r="J1075" s="263" t="s">
        <v>383</v>
      </c>
      <c r="K1075" s="187">
        <f t="shared" si="16"/>
        <v>3</v>
      </c>
      <c r="L1075" s="188">
        <v>18</v>
      </c>
    </row>
    <row r="1076" spans="1:12" x14ac:dyDescent="0.25">
      <c r="A1076" s="262">
        <v>19</v>
      </c>
      <c r="B1076" s="268" t="s">
        <v>382</v>
      </c>
      <c r="C1076" s="264"/>
      <c r="D1076">
        <v>1075</v>
      </c>
      <c r="E1076" s="263" t="s">
        <v>2457</v>
      </c>
      <c r="F1076" s="263" t="s">
        <v>2457</v>
      </c>
      <c r="G1076" s="263" t="s">
        <v>694</v>
      </c>
      <c r="H1076" s="263" t="s">
        <v>695</v>
      </c>
      <c r="I1076" s="262">
        <v>10</v>
      </c>
      <c r="J1076" s="263" t="s">
        <v>383</v>
      </c>
      <c r="K1076" s="187">
        <f t="shared" si="16"/>
        <v>19</v>
      </c>
      <c r="L1076" s="188">
        <v>19</v>
      </c>
    </row>
    <row r="1077" spans="1:12" x14ac:dyDescent="0.25">
      <c r="A1077" s="262">
        <v>7090</v>
      </c>
      <c r="B1077" s="268" t="s">
        <v>382</v>
      </c>
      <c r="C1077" s="264"/>
      <c r="D1077">
        <v>1076</v>
      </c>
      <c r="E1077" s="263" t="s">
        <v>2458</v>
      </c>
      <c r="F1077" s="263" t="s">
        <v>2459</v>
      </c>
      <c r="G1077" s="263" t="s">
        <v>2460</v>
      </c>
      <c r="H1077" s="263" t="s">
        <v>2461</v>
      </c>
      <c r="I1077" s="262">
        <v>2333</v>
      </c>
      <c r="J1077" s="263" t="s">
        <v>383</v>
      </c>
      <c r="K1077" s="187">
        <f t="shared" si="16"/>
        <v>7090</v>
      </c>
      <c r="L1077" s="188">
        <v>20</v>
      </c>
    </row>
    <row r="1078" spans="1:12" x14ac:dyDescent="0.25">
      <c r="A1078" s="262">
        <v>4447</v>
      </c>
      <c r="B1078" s="268" t="s">
        <v>382</v>
      </c>
      <c r="C1078" s="264"/>
      <c r="D1078">
        <v>1077</v>
      </c>
      <c r="E1078" s="263" t="s">
        <v>2462</v>
      </c>
      <c r="F1078" s="263" t="s">
        <v>2462</v>
      </c>
      <c r="G1078" s="263" t="s">
        <v>2463</v>
      </c>
      <c r="H1078" s="263" t="s">
        <v>1545</v>
      </c>
      <c r="I1078" s="262">
        <v>1029</v>
      </c>
      <c r="J1078" s="263" t="s">
        <v>383</v>
      </c>
      <c r="K1078" s="187">
        <f t="shared" si="16"/>
        <v>4447</v>
      </c>
      <c r="L1078" s="188">
        <v>21</v>
      </c>
    </row>
    <row r="1079" spans="1:12" x14ac:dyDescent="0.25">
      <c r="A1079" s="262">
        <v>3713</v>
      </c>
      <c r="B1079" s="268" t="s">
        <v>382</v>
      </c>
      <c r="C1079" s="264"/>
      <c r="D1079">
        <v>1078</v>
      </c>
      <c r="E1079" s="263" t="s">
        <v>2464</v>
      </c>
      <c r="F1079" s="263" t="s">
        <v>2464</v>
      </c>
      <c r="G1079" s="263" t="s">
        <v>814</v>
      </c>
      <c r="H1079" s="263" t="s">
        <v>815</v>
      </c>
      <c r="I1079" s="262">
        <v>867</v>
      </c>
      <c r="J1079" s="263" t="s">
        <v>383</v>
      </c>
      <c r="K1079" s="187">
        <f t="shared" si="16"/>
        <v>3713</v>
      </c>
      <c r="L1079" s="188">
        <v>22</v>
      </c>
    </row>
    <row r="1080" spans="1:12" x14ac:dyDescent="0.25">
      <c r="A1080" s="262">
        <v>5376</v>
      </c>
      <c r="B1080" s="268" t="s">
        <v>382</v>
      </c>
      <c r="C1080" s="264"/>
      <c r="D1080">
        <v>1079</v>
      </c>
      <c r="E1080" s="263" t="s">
        <v>2465</v>
      </c>
      <c r="F1080" s="263" t="s">
        <v>2465</v>
      </c>
      <c r="G1080" s="263" t="s">
        <v>855</v>
      </c>
      <c r="H1080" s="263" t="s">
        <v>856</v>
      </c>
      <c r="I1080" s="262">
        <v>1145</v>
      </c>
      <c r="J1080" s="263" t="s">
        <v>383</v>
      </c>
      <c r="K1080" s="187">
        <f t="shared" si="16"/>
        <v>5376</v>
      </c>
      <c r="L1080" s="188">
        <v>23</v>
      </c>
    </row>
    <row r="1081" spans="1:12" x14ac:dyDescent="0.25">
      <c r="A1081" s="262">
        <v>4449</v>
      </c>
      <c r="B1081" s="268" t="s">
        <v>382</v>
      </c>
      <c r="C1081" s="264"/>
      <c r="D1081">
        <v>1080</v>
      </c>
      <c r="E1081" s="263" t="s">
        <v>2466</v>
      </c>
      <c r="F1081" s="263" t="s">
        <v>2467</v>
      </c>
      <c r="G1081" s="263" t="s">
        <v>2463</v>
      </c>
      <c r="H1081" s="263" t="s">
        <v>1545</v>
      </c>
      <c r="I1081" s="262">
        <v>1029</v>
      </c>
      <c r="J1081" s="263" t="s">
        <v>383</v>
      </c>
      <c r="K1081" s="187">
        <f t="shared" si="16"/>
        <v>4449</v>
      </c>
      <c r="L1081" s="188">
        <v>24</v>
      </c>
    </row>
    <row r="1082" spans="1:12" x14ac:dyDescent="0.25">
      <c r="A1082" s="262">
        <v>4448</v>
      </c>
      <c r="B1082" s="268" t="s">
        <v>382</v>
      </c>
      <c r="C1082" s="264"/>
      <c r="D1082">
        <v>1081</v>
      </c>
      <c r="E1082" s="263" t="s">
        <v>2468</v>
      </c>
      <c r="F1082" s="263" t="s">
        <v>2469</v>
      </c>
      <c r="G1082" s="263" t="s">
        <v>2463</v>
      </c>
      <c r="H1082" s="263" t="s">
        <v>1545</v>
      </c>
      <c r="I1082" s="262">
        <v>1029</v>
      </c>
      <c r="J1082" s="263" t="s">
        <v>383</v>
      </c>
      <c r="K1082" s="187">
        <f t="shared" si="16"/>
        <v>4448</v>
      </c>
      <c r="L1082" s="188">
        <v>1</v>
      </c>
    </row>
    <row r="1083" spans="1:12" x14ac:dyDescent="0.25">
      <c r="A1083" s="262">
        <v>5561</v>
      </c>
      <c r="B1083" s="268" t="s">
        <v>382</v>
      </c>
      <c r="C1083" s="264"/>
      <c r="D1083">
        <v>1082</v>
      </c>
      <c r="E1083" s="263" t="s">
        <v>2470</v>
      </c>
      <c r="F1083" s="263" t="s">
        <v>2470</v>
      </c>
      <c r="G1083" s="263" t="s">
        <v>1503</v>
      </c>
      <c r="H1083" s="263" t="s">
        <v>1504</v>
      </c>
      <c r="I1083" s="262">
        <v>437</v>
      </c>
      <c r="J1083" s="263" t="s">
        <v>383</v>
      </c>
      <c r="K1083" s="187">
        <f t="shared" si="16"/>
        <v>5561</v>
      </c>
      <c r="L1083" s="188">
        <v>2</v>
      </c>
    </row>
    <row r="1084" spans="1:12" x14ac:dyDescent="0.25">
      <c r="A1084" s="262">
        <v>6128</v>
      </c>
      <c r="B1084" s="268" t="s">
        <v>382</v>
      </c>
      <c r="C1084" s="264"/>
      <c r="D1084">
        <v>1083</v>
      </c>
      <c r="E1084" s="263" t="s">
        <v>2471</v>
      </c>
      <c r="F1084" s="263" t="s">
        <v>2471</v>
      </c>
      <c r="G1084" s="263" t="s">
        <v>1503</v>
      </c>
      <c r="H1084" s="263" t="s">
        <v>1504</v>
      </c>
      <c r="I1084" s="262">
        <v>437</v>
      </c>
      <c r="J1084" s="263" t="s">
        <v>383</v>
      </c>
      <c r="K1084" s="187">
        <f t="shared" si="16"/>
        <v>6128</v>
      </c>
      <c r="L1084" s="188">
        <v>3</v>
      </c>
    </row>
    <row r="1085" spans="1:12" x14ac:dyDescent="0.25">
      <c r="A1085" s="262">
        <v>5562</v>
      </c>
      <c r="B1085" s="268" t="s">
        <v>382</v>
      </c>
      <c r="C1085" s="264"/>
      <c r="D1085">
        <v>1084</v>
      </c>
      <c r="E1085" s="263" t="s">
        <v>2472</v>
      </c>
      <c r="F1085" s="263" t="s">
        <v>2472</v>
      </c>
      <c r="G1085" s="263" t="s">
        <v>1503</v>
      </c>
      <c r="H1085" s="263" t="s">
        <v>1504</v>
      </c>
      <c r="I1085" s="262">
        <v>437</v>
      </c>
      <c r="J1085" s="263" t="s">
        <v>383</v>
      </c>
      <c r="K1085" s="187">
        <f t="shared" si="16"/>
        <v>5562</v>
      </c>
      <c r="L1085" s="188">
        <v>4</v>
      </c>
    </row>
    <row r="1086" spans="1:12" x14ac:dyDescent="0.25">
      <c r="A1086" s="262">
        <v>7198</v>
      </c>
      <c r="B1086" s="268" t="s">
        <v>382</v>
      </c>
      <c r="C1086" s="264"/>
      <c r="D1086">
        <v>1085</v>
      </c>
      <c r="E1086" s="263" t="s">
        <v>2473</v>
      </c>
      <c r="F1086" s="263" t="s">
        <v>2473</v>
      </c>
      <c r="G1086" s="263" t="s">
        <v>2474</v>
      </c>
      <c r="H1086" s="263" t="s">
        <v>2475</v>
      </c>
      <c r="I1086" s="262">
        <v>2354</v>
      </c>
      <c r="J1086" s="263" t="s">
        <v>383</v>
      </c>
      <c r="K1086" s="187">
        <f t="shared" si="16"/>
        <v>7198</v>
      </c>
      <c r="L1086" s="188">
        <v>5</v>
      </c>
    </row>
    <row r="1087" spans="1:12" x14ac:dyDescent="0.25">
      <c r="A1087" s="262">
        <v>7199</v>
      </c>
      <c r="B1087" s="268" t="s">
        <v>382</v>
      </c>
      <c r="C1087" s="264"/>
      <c r="D1087">
        <v>1086</v>
      </c>
      <c r="E1087" s="263" t="s">
        <v>2476</v>
      </c>
      <c r="F1087" s="263" t="s">
        <v>2476</v>
      </c>
      <c r="G1087" s="263" t="s">
        <v>2474</v>
      </c>
      <c r="H1087" s="263" t="s">
        <v>2475</v>
      </c>
      <c r="I1087" s="262">
        <v>2354</v>
      </c>
      <c r="J1087" s="263" t="s">
        <v>383</v>
      </c>
      <c r="K1087" s="187">
        <f t="shared" si="16"/>
        <v>7199</v>
      </c>
      <c r="L1087" s="188">
        <v>6</v>
      </c>
    </row>
    <row r="1088" spans="1:12" x14ac:dyDescent="0.25">
      <c r="A1088" s="262">
        <v>5979</v>
      </c>
      <c r="B1088" s="268" t="s">
        <v>382</v>
      </c>
      <c r="C1088" s="264"/>
      <c r="D1088">
        <v>1087</v>
      </c>
      <c r="E1088" s="263" t="s">
        <v>2477</v>
      </c>
      <c r="F1088" s="263" t="s">
        <v>2478</v>
      </c>
      <c r="G1088" s="263" t="s">
        <v>2479</v>
      </c>
      <c r="H1088" s="263" t="s">
        <v>2480</v>
      </c>
      <c r="I1088" s="262">
        <v>2168</v>
      </c>
      <c r="J1088" s="263" t="s">
        <v>383</v>
      </c>
      <c r="K1088" s="187">
        <f t="shared" si="16"/>
        <v>5979</v>
      </c>
      <c r="L1088" s="188">
        <v>7</v>
      </c>
    </row>
    <row r="1089" spans="1:12" x14ac:dyDescent="0.25">
      <c r="A1089" s="262">
        <v>4643</v>
      </c>
      <c r="B1089" s="268" t="s">
        <v>382</v>
      </c>
      <c r="C1089" s="264"/>
      <c r="D1089">
        <v>1088</v>
      </c>
      <c r="E1089" s="263" t="s">
        <v>2481</v>
      </c>
      <c r="F1089" s="263" t="s">
        <v>2482</v>
      </c>
      <c r="G1089" s="263" t="s">
        <v>2483</v>
      </c>
      <c r="H1089" s="263" t="s">
        <v>2484</v>
      </c>
      <c r="I1089" s="262">
        <v>1065</v>
      </c>
      <c r="J1089" s="263" t="s">
        <v>383</v>
      </c>
      <c r="K1089" s="187">
        <f t="shared" si="16"/>
        <v>4643</v>
      </c>
      <c r="L1089" s="188">
        <v>8</v>
      </c>
    </row>
    <row r="1090" spans="1:12" x14ac:dyDescent="0.25">
      <c r="A1090" s="262">
        <v>4642</v>
      </c>
      <c r="B1090" s="268" t="s">
        <v>382</v>
      </c>
      <c r="C1090" s="264"/>
      <c r="D1090">
        <v>1089</v>
      </c>
      <c r="E1090" s="263" t="s">
        <v>2485</v>
      </c>
      <c r="F1090" s="263" t="s">
        <v>2485</v>
      </c>
      <c r="G1090" s="263" t="s">
        <v>2483</v>
      </c>
      <c r="H1090" s="263" t="s">
        <v>2484</v>
      </c>
      <c r="I1090" s="262">
        <v>1065</v>
      </c>
      <c r="J1090" s="263" t="s">
        <v>383</v>
      </c>
      <c r="K1090" s="187">
        <f t="shared" si="16"/>
        <v>4642</v>
      </c>
      <c r="L1090" s="188">
        <v>9</v>
      </c>
    </row>
    <row r="1091" spans="1:12" x14ac:dyDescent="0.25">
      <c r="A1091" s="262">
        <v>4644</v>
      </c>
      <c r="B1091" s="268" t="s">
        <v>382</v>
      </c>
      <c r="C1091" s="264"/>
      <c r="D1091">
        <v>1090</v>
      </c>
      <c r="E1091" s="263" t="s">
        <v>2486</v>
      </c>
      <c r="F1091" s="263" t="s">
        <v>2487</v>
      </c>
      <c r="G1091" s="263" t="s">
        <v>2483</v>
      </c>
      <c r="H1091" s="263" t="s">
        <v>2484</v>
      </c>
      <c r="I1091" s="262">
        <v>1065</v>
      </c>
      <c r="J1091" s="263" t="s">
        <v>383</v>
      </c>
      <c r="K1091" s="187">
        <f t="shared" ref="K1091:K1154" si="17">A1091</f>
        <v>4644</v>
      </c>
      <c r="L1091" s="188">
        <v>10</v>
      </c>
    </row>
    <row r="1092" spans="1:12" x14ac:dyDescent="0.25">
      <c r="A1092" s="262">
        <v>4645</v>
      </c>
      <c r="B1092" s="268" t="s">
        <v>382</v>
      </c>
      <c r="C1092" s="264"/>
      <c r="D1092">
        <v>1091</v>
      </c>
      <c r="E1092" s="263" t="s">
        <v>2488</v>
      </c>
      <c r="F1092" s="263" t="s">
        <v>2488</v>
      </c>
      <c r="G1092" s="263" t="s">
        <v>2483</v>
      </c>
      <c r="H1092" s="263" t="s">
        <v>2484</v>
      </c>
      <c r="I1092" s="262">
        <v>1065</v>
      </c>
      <c r="J1092" s="263" t="s">
        <v>383</v>
      </c>
      <c r="K1092" s="187">
        <f t="shared" si="17"/>
        <v>4645</v>
      </c>
      <c r="L1092" s="188">
        <v>11</v>
      </c>
    </row>
    <row r="1093" spans="1:12" x14ac:dyDescent="0.25">
      <c r="A1093" s="262">
        <v>4641</v>
      </c>
      <c r="B1093" s="268" t="s">
        <v>382</v>
      </c>
      <c r="C1093" s="264"/>
      <c r="D1093">
        <v>1092</v>
      </c>
      <c r="E1093" s="263" t="s">
        <v>2489</v>
      </c>
      <c r="F1093" s="263" t="s">
        <v>2489</v>
      </c>
      <c r="G1093" s="263" t="s">
        <v>2483</v>
      </c>
      <c r="H1093" s="263" t="s">
        <v>2484</v>
      </c>
      <c r="I1093" s="262">
        <v>1065</v>
      </c>
      <c r="J1093" s="263" t="s">
        <v>383</v>
      </c>
      <c r="K1093" s="187">
        <f t="shared" si="17"/>
        <v>4641</v>
      </c>
      <c r="L1093" s="188">
        <v>12</v>
      </c>
    </row>
    <row r="1094" spans="1:12" x14ac:dyDescent="0.25">
      <c r="A1094" s="262">
        <v>4640</v>
      </c>
      <c r="B1094" s="268" t="s">
        <v>382</v>
      </c>
      <c r="C1094" s="264"/>
      <c r="D1094">
        <v>1093</v>
      </c>
      <c r="E1094" s="263" t="s">
        <v>2490</v>
      </c>
      <c r="F1094" s="263" t="s">
        <v>2490</v>
      </c>
      <c r="G1094" s="263" t="s">
        <v>2483</v>
      </c>
      <c r="H1094" s="263" t="s">
        <v>2484</v>
      </c>
      <c r="I1094" s="262">
        <v>1065</v>
      </c>
      <c r="J1094" s="263" t="s">
        <v>383</v>
      </c>
      <c r="K1094" s="187">
        <f t="shared" si="17"/>
        <v>4640</v>
      </c>
      <c r="L1094" s="188">
        <v>13</v>
      </c>
    </row>
    <row r="1095" spans="1:12" x14ac:dyDescent="0.25">
      <c r="A1095" s="262">
        <v>4786</v>
      </c>
      <c r="B1095" s="268" t="s">
        <v>382</v>
      </c>
      <c r="C1095" s="264"/>
      <c r="D1095">
        <v>1094</v>
      </c>
      <c r="E1095" s="263" t="s">
        <v>2491</v>
      </c>
      <c r="F1095" s="263" t="s">
        <v>2491</v>
      </c>
      <c r="G1095" s="263" t="s">
        <v>505</v>
      </c>
      <c r="H1095" s="263" t="s">
        <v>506</v>
      </c>
      <c r="I1095" s="262">
        <v>399</v>
      </c>
      <c r="J1095" s="263" t="s">
        <v>383</v>
      </c>
      <c r="K1095" s="187">
        <f t="shared" si="17"/>
        <v>4786</v>
      </c>
      <c r="L1095" s="188">
        <v>14</v>
      </c>
    </row>
    <row r="1096" spans="1:12" x14ac:dyDescent="0.25">
      <c r="A1096" s="262">
        <v>4234</v>
      </c>
      <c r="B1096" s="268" t="s">
        <v>382</v>
      </c>
      <c r="C1096" s="264"/>
      <c r="D1096">
        <v>1095</v>
      </c>
      <c r="E1096" s="263" t="s">
        <v>2492</v>
      </c>
      <c r="F1096" s="263" t="s">
        <v>2492</v>
      </c>
      <c r="G1096" s="263" t="s">
        <v>2493</v>
      </c>
      <c r="H1096" s="263" t="s">
        <v>2494</v>
      </c>
      <c r="I1096" s="262">
        <v>971</v>
      </c>
      <c r="J1096" s="263" t="s">
        <v>383</v>
      </c>
      <c r="K1096" s="187">
        <f t="shared" si="17"/>
        <v>4234</v>
      </c>
      <c r="L1096" s="188">
        <v>15</v>
      </c>
    </row>
    <row r="1097" spans="1:12" x14ac:dyDescent="0.25">
      <c r="A1097" s="262">
        <v>4235</v>
      </c>
      <c r="B1097" s="268" t="s">
        <v>382</v>
      </c>
      <c r="C1097" s="264"/>
      <c r="D1097">
        <v>1096</v>
      </c>
      <c r="E1097" s="263" t="s">
        <v>2495</v>
      </c>
      <c r="F1097" s="263" t="s">
        <v>2495</v>
      </c>
      <c r="G1097" s="263" t="s">
        <v>2493</v>
      </c>
      <c r="H1097" s="263" t="s">
        <v>2494</v>
      </c>
      <c r="I1097" s="262">
        <v>971</v>
      </c>
      <c r="J1097" s="263" t="s">
        <v>383</v>
      </c>
      <c r="K1097" s="187">
        <f t="shared" si="17"/>
        <v>4235</v>
      </c>
      <c r="L1097" s="188">
        <v>16</v>
      </c>
    </row>
    <row r="1098" spans="1:12" x14ac:dyDescent="0.25">
      <c r="A1098" s="262">
        <v>4327</v>
      </c>
      <c r="B1098" s="268" t="s">
        <v>382</v>
      </c>
      <c r="C1098" s="264"/>
      <c r="D1098">
        <v>1097</v>
      </c>
      <c r="E1098" s="263" t="s">
        <v>2496</v>
      </c>
      <c r="F1098" s="263" t="s">
        <v>2496</v>
      </c>
      <c r="G1098" s="263" t="s">
        <v>996</v>
      </c>
      <c r="H1098" s="263" t="s">
        <v>997</v>
      </c>
      <c r="I1098" s="262">
        <v>994</v>
      </c>
      <c r="J1098" s="263" t="s">
        <v>383</v>
      </c>
      <c r="K1098" s="187">
        <f t="shared" si="17"/>
        <v>4327</v>
      </c>
      <c r="L1098" s="188">
        <v>17</v>
      </c>
    </row>
    <row r="1099" spans="1:12" x14ac:dyDescent="0.25">
      <c r="A1099" s="262">
        <v>3376</v>
      </c>
      <c r="B1099" s="268" t="s">
        <v>382</v>
      </c>
      <c r="C1099" s="264"/>
      <c r="D1099">
        <v>1098</v>
      </c>
      <c r="E1099" s="263" t="s">
        <v>2497</v>
      </c>
      <c r="F1099" s="263" t="s">
        <v>2497</v>
      </c>
      <c r="G1099" s="263" t="s">
        <v>600</v>
      </c>
      <c r="H1099" s="263" t="s">
        <v>601</v>
      </c>
      <c r="I1099" s="262">
        <v>784</v>
      </c>
      <c r="J1099" s="263" t="s">
        <v>383</v>
      </c>
      <c r="K1099" s="187">
        <f t="shared" si="17"/>
        <v>3376</v>
      </c>
      <c r="L1099" s="188">
        <v>18</v>
      </c>
    </row>
    <row r="1100" spans="1:12" x14ac:dyDescent="0.25">
      <c r="A1100" s="262">
        <v>6302</v>
      </c>
      <c r="B1100" s="268" t="s">
        <v>382</v>
      </c>
      <c r="C1100" s="264"/>
      <c r="D1100">
        <v>1099</v>
      </c>
      <c r="E1100" s="263" t="s">
        <v>2498</v>
      </c>
      <c r="F1100" s="263" t="s">
        <v>2498</v>
      </c>
      <c r="G1100" s="263" t="s">
        <v>200</v>
      </c>
      <c r="H1100" s="263" t="s">
        <v>201</v>
      </c>
      <c r="I1100" s="262">
        <v>4</v>
      </c>
      <c r="J1100" s="263" t="s">
        <v>383</v>
      </c>
      <c r="K1100" s="187">
        <f t="shared" si="17"/>
        <v>6302</v>
      </c>
      <c r="L1100" s="188">
        <v>19</v>
      </c>
    </row>
    <row r="1101" spans="1:12" x14ac:dyDescent="0.25">
      <c r="A1101" s="262">
        <v>6303</v>
      </c>
      <c r="B1101" s="268" t="s">
        <v>382</v>
      </c>
      <c r="C1101" s="264"/>
      <c r="D1101">
        <v>1100</v>
      </c>
      <c r="E1101" s="263" t="s">
        <v>2499</v>
      </c>
      <c r="F1101" s="263" t="s">
        <v>2499</v>
      </c>
      <c r="G1101" s="263" t="s">
        <v>200</v>
      </c>
      <c r="H1101" s="263" t="s">
        <v>201</v>
      </c>
      <c r="I1101" s="262">
        <v>4</v>
      </c>
      <c r="J1101" s="263" t="s">
        <v>383</v>
      </c>
      <c r="K1101" s="187">
        <f t="shared" si="17"/>
        <v>6303</v>
      </c>
      <c r="L1101" s="188">
        <v>20</v>
      </c>
    </row>
    <row r="1102" spans="1:12" x14ac:dyDescent="0.25">
      <c r="A1102" s="262">
        <v>6135</v>
      </c>
      <c r="B1102" s="268" t="s">
        <v>382</v>
      </c>
      <c r="C1102" s="264"/>
      <c r="D1102">
        <v>1101</v>
      </c>
      <c r="E1102" s="263" t="s">
        <v>2500</v>
      </c>
      <c r="F1102" s="263" t="s">
        <v>2501</v>
      </c>
      <c r="G1102" s="263" t="s">
        <v>203</v>
      </c>
      <c r="H1102" s="263" t="s">
        <v>40</v>
      </c>
      <c r="I1102" s="262">
        <v>523</v>
      </c>
      <c r="J1102" s="263" t="s">
        <v>383</v>
      </c>
      <c r="K1102" s="187">
        <f t="shared" si="17"/>
        <v>6135</v>
      </c>
      <c r="L1102" s="188">
        <v>21</v>
      </c>
    </row>
    <row r="1103" spans="1:12" x14ac:dyDescent="0.25">
      <c r="A1103" s="262">
        <v>4134</v>
      </c>
      <c r="B1103" s="268" t="s">
        <v>382</v>
      </c>
      <c r="C1103" s="264"/>
      <c r="D1103">
        <v>1102</v>
      </c>
      <c r="E1103" s="263" t="s">
        <v>2502</v>
      </c>
      <c r="F1103" s="263" t="s">
        <v>2502</v>
      </c>
      <c r="G1103" s="263" t="s">
        <v>709</v>
      </c>
      <c r="H1103" s="263" t="s">
        <v>20</v>
      </c>
      <c r="I1103" s="262">
        <v>2</v>
      </c>
      <c r="J1103" s="263" t="s">
        <v>383</v>
      </c>
      <c r="K1103" s="187">
        <f t="shared" si="17"/>
        <v>4134</v>
      </c>
      <c r="L1103" s="188">
        <v>22</v>
      </c>
    </row>
    <row r="1104" spans="1:12" x14ac:dyDescent="0.25">
      <c r="A1104" s="262">
        <v>2141</v>
      </c>
      <c r="B1104" s="268" t="s">
        <v>382</v>
      </c>
      <c r="C1104" s="264"/>
      <c r="D1104">
        <v>1103</v>
      </c>
      <c r="E1104" s="263" t="s">
        <v>2503</v>
      </c>
      <c r="F1104" s="263" t="s">
        <v>2504</v>
      </c>
      <c r="G1104" s="263" t="s">
        <v>1472</v>
      </c>
      <c r="H1104" s="263" t="s">
        <v>1473</v>
      </c>
      <c r="I1104" s="262">
        <v>433</v>
      </c>
      <c r="J1104" s="263" t="s">
        <v>383</v>
      </c>
      <c r="K1104" s="187">
        <f t="shared" si="17"/>
        <v>2141</v>
      </c>
      <c r="L1104" s="188">
        <v>23</v>
      </c>
    </row>
    <row r="1105" spans="1:12" x14ac:dyDescent="0.25">
      <c r="A1105" s="262">
        <v>6431</v>
      </c>
      <c r="B1105" s="268" t="s">
        <v>382</v>
      </c>
      <c r="C1105" s="264"/>
      <c r="D1105">
        <v>1104</v>
      </c>
      <c r="E1105" s="263" t="s">
        <v>2505</v>
      </c>
      <c r="F1105" s="263" t="s">
        <v>2505</v>
      </c>
      <c r="G1105" s="263" t="s">
        <v>2506</v>
      </c>
      <c r="H1105" s="263" t="s">
        <v>2507</v>
      </c>
      <c r="I1105" s="262">
        <v>2220</v>
      </c>
      <c r="J1105" s="263" t="s">
        <v>383</v>
      </c>
      <c r="K1105" s="187">
        <f t="shared" si="17"/>
        <v>6431</v>
      </c>
      <c r="L1105" s="188">
        <v>24</v>
      </c>
    </row>
    <row r="1106" spans="1:12" x14ac:dyDescent="0.25">
      <c r="A1106" s="262">
        <v>6430</v>
      </c>
      <c r="B1106" s="268" t="s">
        <v>382</v>
      </c>
      <c r="C1106" s="264"/>
      <c r="D1106">
        <v>1105</v>
      </c>
      <c r="E1106" s="263" t="s">
        <v>2508</v>
      </c>
      <c r="F1106" s="263" t="s">
        <v>2509</v>
      </c>
      <c r="G1106" s="263" t="s">
        <v>2506</v>
      </c>
      <c r="H1106" s="263" t="s">
        <v>2507</v>
      </c>
      <c r="I1106" s="262">
        <v>2220</v>
      </c>
      <c r="J1106" s="263" t="s">
        <v>383</v>
      </c>
      <c r="K1106" s="187">
        <f t="shared" si="17"/>
        <v>6430</v>
      </c>
      <c r="L1106" s="188">
        <v>1</v>
      </c>
    </row>
    <row r="1107" spans="1:12" x14ac:dyDescent="0.25">
      <c r="A1107" s="262">
        <v>3511</v>
      </c>
      <c r="B1107" s="268" t="s">
        <v>382</v>
      </c>
      <c r="C1107" s="264"/>
      <c r="D1107">
        <v>1106</v>
      </c>
      <c r="E1107" s="263" t="s">
        <v>2510</v>
      </c>
      <c r="F1107" s="263" t="s">
        <v>2510</v>
      </c>
      <c r="G1107" s="263" t="s">
        <v>2096</v>
      </c>
      <c r="H1107" s="263" t="s">
        <v>2097</v>
      </c>
      <c r="I1107" s="262">
        <v>821</v>
      </c>
      <c r="J1107" s="263" t="s">
        <v>398</v>
      </c>
      <c r="K1107" s="187">
        <f t="shared" si="17"/>
        <v>3511</v>
      </c>
      <c r="L1107" s="188">
        <v>2</v>
      </c>
    </row>
    <row r="1108" spans="1:12" x14ac:dyDescent="0.25">
      <c r="A1108" s="262">
        <v>3701</v>
      </c>
      <c r="B1108" s="268" t="s">
        <v>382</v>
      </c>
      <c r="C1108" s="264"/>
      <c r="D1108">
        <v>1107</v>
      </c>
      <c r="E1108" s="263" t="s">
        <v>2511</v>
      </c>
      <c r="F1108" s="263" t="s">
        <v>2511</v>
      </c>
      <c r="G1108" s="263" t="s">
        <v>2512</v>
      </c>
      <c r="H1108" s="263" t="s">
        <v>2513</v>
      </c>
      <c r="I1108" s="262">
        <v>862</v>
      </c>
      <c r="J1108" s="263" t="s">
        <v>383</v>
      </c>
      <c r="K1108" s="187">
        <f t="shared" si="17"/>
        <v>3701</v>
      </c>
      <c r="L1108" s="188">
        <v>3</v>
      </c>
    </row>
    <row r="1109" spans="1:12" x14ac:dyDescent="0.25">
      <c r="A1109" s="262">
        <v>4731</v>
      </c>
      <c r="B1109" s="268" t="s">
        <v>382</v>
      </c>
      <c r="C1109" s="264"/>
      <c r="D1109">
        <v>1108</v>
      </c>
      <c r="E1109" s="263" t="s">
        <v>2514</v>
      </c>
      <c r="F1109" s="263" t="s">
        <v>2515</v>
      </c>
      <c r="G1109" s="263" t="s">
        <v>2099</v>
      </c>
      <c r="H1109" s="263" t="s">
        <v>2100</v>
      </c>
      <c r="I1109" s="262">
        <v>61</v>
      </c>
      <c r="J1109" s="263" t="s">
        <v>383</v>
      </c>
      <c r="K1109" s="187">
        <f t="shared" si="17"/>
        <v>4731</v>
      </c>
      <c r="L1109" s="188">
        <v>4</v>
      </c>
    </row>
    <row r="1110" spans="1:12" x14ac:dyDescent="0.25">
      <c r="A1110" s="262">
        <v>4804</v>
      </c>
      <c r="B1110" s="268" t="s">
        <v>382</v>
      </c>
      <c r="C1110" s="264"/>
      <c r="D1110">
        <v>1109</v>
      </c>
      <c r="E1110" s="263" t="s">
        <v>2516</v>
      </c>
      <c r="F1110" s="263" t="s">
        <v>2517</v>
      </c>
      <c r="G1110" s="263" t="s">
        <v>2099</v>
      </c>
      <c r="H1110" s="263" t="s">
        <v>2100</v>
      </c>
      <c r="I1110" s="262">
        <v>61</v>
      </c>
      <c r="J1110" s="263" t="s">
        <v>383</v>
      </c>
      <c r="K1110" s="187">
        <f t="shared" si="17"/>
        <v>4804</v>
      </c>
      <c r="L1110" s="188">
        <v>5</v>
      </c>
    </row>
    <row r="1111" spans="1:12" x14ac:dyDescent="0.25">
      <c r="A1111" s="262">
        <v>4673</v>
      </c>
      <c r="B1111" s="268" t="s">
        <v>382</v>
      </c>
      <c r="C1111" s="264"/>
      <c r="D1111">
        <v>1110</v>
      </c>
      <c r="E1111" s="263" t="s">
        <v>2518</v>
      </c>
      <c r="F1111" s="263" t="s">
        <v>2519</v>
      </c>
      <c r="G1111" s="263" t="s">
        <v>2099</v>
      </c>
      <c r="H1111" s="263" t="s">
        <v>2100</v>
      </c>
      <c r="I1111" s="262">
        <v>61</v>
      </c>
      <c r="J1111" s="263" t="s">
        <v>383</v>
      </c>
      <c r="K1111" s="187">
        <f t="shared" si="17"/>
        <v>4673</v>
      </c>
      <c r="L1111" s="188">
        <v>6</v>
      </c>
    </row>
    <row r="1112" spans="1:12" x14ac:dyDescent="0.25">
      <c r="A1112" s="262">
        <v>4675</v>
      </c>
      <c r="B1112" s="268" t="s">
        <v>382</v>
      </c>
      <c r="C1112" s="264"/>
      <c r="D1112">
        <v>1111</v>
      </c>
      <c r="E1112" s="263" t="s">
        <v>2520</v>
      </c>
      <c r="F1112" s="263" t="s">
        <v>2521</v>
      </c>
      <c r="G1112" s="263" t="s">
        <v>2099</v>
      </c>
      <c r="H1112" s="263" t="s">
        <v>2100</v>
      </c>
      <c r="I1112" s="262">
        <v>61</v>
      </c>
      <c r="J1112" s="263" t="s">
        <v>383</v>
      </c>
      <c r="K1112" s="187">
        <f t="shared" si="17"/>
        <v>4675</v>
      </c>
      <c r="L1112" s="188">
        <v>7</v>
      </c>
    </row>
    <row r="1113" spans="1:12" x14ac:dyDescent="0.25">
      <c r="A1113" s="262">
        <v>4674</v>
      </c>
      <c r="B1113" s="268" t="s">
        <v>382</v>
      </c>
      <c r="C1113" s="264"/>
      <c r="D1113">
        <v>1112</v>
      </c>
      <c r="E1113" s="263" t="s">
        <v>2522</v>
      </c>
      <c r="F1113" s="263" t="s">
        <v>2523</v>
      </c>
      <c r="G1113" s="263" t="s">
        <v>2099</v>
      </c>
      <c r="H1113" s="263" t="s">
        <v>2100</v>
      </c>
      <c r="I1113" s="262">
        <v>61</v>
      </c>
      <c r="J1113" s="263" t="s">
        <v>383</v>
      </c>
      <c r="K1113" s="187">
        <f t="shared" si="17"/>
        <v>4674</v>
      </c>
      <c r="L1113" s="188">
        <v>8</v>
      </c>
    </row>
    <row r="1114" spans="1:12" x14ac:dyDescent="0.25">
      <c r="A1114" s="262">
        <v>4771</v>
      </c>
      <c r="B1114" s="268" t="s">
        <v>382</v>
      </c>
      <c r="C1114" s="264"/>
      <c r="D1114">
        <v>1113</v>
      </c>
      <c r="E1114" s="263" t="s">
        <v>2524</v>
      </c>
      <c r="F1114" s="263" t="s">
        <v>2524</v>
      </c>
      <c r="G1114" s="263" t="s">
        <v>2099</v>
      </c>
      <c r="H1114" s="263" t="s">
        <v>2100</v>
      </c>
      <c r="I1114" s="262">
        <v>61</v>
      </c>
      <c r="J1114" s="263" t="s">
        <v>383</v>
      </c>
      <c r="K1114" s="187">
        <f t="shared" si="17"/>
        <v>4771</v>
      </c>
      <c r="L1114" s="188">
        <v>9</v>
      </c>
    </row>
    <row r="1115" spans="1:12" x14ac:dyDescent="0.25">
      <c r="A1115" s="262">
        <v>4769</v>
      </c>
      <c r="B1115" s="268" t="s">
        <v>382</v>
      </c>
      <c r="C1115" s="264"/>
      <c r="D1115">
        <v>1114</v>
      </c>
      <c r="E1115" s="263" t="s">
        <v>2525</v>
      </c>
      <c r="F1115" s="263" t="s">
        <v>2526</v>
      </c>
      <c r="G1115" s="263" t="s">
        <v>2099</v>
      </c>
      <c r="H1115" s="263" t="s">
        <v>2100</v>
      </c>
      <c r="I1115" s="262">
        <v>61</v>
      </c>
      <c r="J1115" s="263" t="s">
        <v>383</v>
      </c>
      <c r="K1115" s="187">
        <f t="shared" si="17"/>
        <v>4769</v>
      </c>
      <c r="L1115" s="188">
        <v>10</v>
      </c>
    </row>
    <row r="1116" spans="1:12" x14ac:dyDescent="0.25">
      <c r="A1116" s="262">
        <v>4770</v>
      </c>
      <c r="B1116" s="268" t="s">
        <v>382</v>
      </c>
      <c r="C1116" s="264"/>
      <c r="D1116">
        <v>1115</v>
      </c>
      <c r="E1116" s="263" t="s">
        <v>2527</v>
      </c>
      <c r="F1116" s="263" t="s">
        <v>2527</v>
      </c>
      <c r="G1116" s="263" t="s">
        <v>2099</v>
      </c>
      <c r="H1116" s="263" t="s">
        <v>2100</v>
      </c>
      <c r="I1116" s="262">
        <v>61</v>
      </c>
      <c r="J1116" s="263" t="s">
        <v>383</v>
      </c>
      <c r="K1116" s="187">
        <f t="shared" si="17"/>
        <v>4770</v>
      </c>
      <c r="L1116" s="188">
        <v>11</v>
      </c>
    </row>
    <row r="1117" spans="1:12" x14ac:dyDescent="0.25">
      <c r="A1117" s="262">
        <v>4768</v>
      </c>
      <c r="B1117" s="268" t="s">
        <v>382</v>
      </c>
      <c r="C1117" s="264"/>
      <c r="D1117">
        <v>1116</v>
      </c>
      <c r="E1117" s="263" t="s">
        <v>2528</v>
      </c>
      <c r="F1117" s="263" t="s">
        <v>2529</v>
      </c>
      <c r="G1117" s="263" t="s">
        <v>2099</v>
      </c>
      <c r="H1117" s="263" t="s">
        <v>2100</v>
      </c>
      <c r="I1117" s="262">
        <v>61</v>
      </c>
      <c r="J1117" s="263" t="s">
        <v>383</v>
      </c>
      <c r="K1117" s="187">
        <f t="shared" si="17"/>
        <v>4768</v>
      </c>
      <c r="L1117" s="188">
        <v>12</v>
      </c>
    </row>
    <row r="1118" spans="1:12" x14ac:dyDescent="0.25">
      <c r="A1118" s="262">
        <v>3881</v>
      </c>
      <c r="B1118" s="268" t="s">
        <v>382</v>
      </c>
      <c r="C1118" s="264"/>
      <c r="D1118">
        <v>1117</v>
      </c>
      <c r="E1118" s="263" t="s">
        <v>2530</v>
      </c>
      <c r="F1118" s="263" t="s">
        <v>2530</v>
      </c>
      <c r="G1118" s="263" t="s">
        <v>2099</v>
      </c>
      <c r="H1118" s="263" t="s">
        <v>2100</v>
      </c>
      <c r="I1118" s="262">
        <v>61</v>
      </c>
      <c r="J1118" s="263" t="s">
        <v>383</v>
      </c>
      <c r="K1118" s="187">
        <f t="shared" si="17"/>
        <v>3881</v>
      </c>
      <c r="L1118" s="188">
        <v>13</v>
      </c>
    </row>
    <row r="1119" spans="1:12" x14ac:dyDescent="0.25">
      <c r="A1119" s="262">
        <v>4766</v>
      </c>
      <c r="B1119" s="268" t="s">
        <v>382</v>
      </c>
      <c r="C1119" s="264"/>
      <c r="D1119">
        <v>1118</v>
      </c>
      <c r="E1119" s="263" t="s">
        <v>2531</v>
      </c>
      <c r="F1119" s="263" t="s">
        <v>2531</v>
      </c>
      <c r="G1119" s="263" t="s">
        <v>2099</v>
      </c>
      <c r="H1119" s="263" t="s">
        <v>2100</v>
      </c>
      <c r="I1119" s="262">
        <v>61</v>
      </c>
      <c r="J1119" s="263" t="s">
        <v>383</v>
      </c>
      <c r="K1119" s="187">
        <f t="shared" si="17"/>
        <v>4766</v>
      </c>
      <c r="L1119" s="188">
        <v>14</v>
      </c>
    </row>
    <row r="1120" spans="1:12" x14ac:dyDescent="0.25">
      <c r="A1120" s="262">
        <v>3879</v>
      </c>
      <c r="B1120" s="268" t="s">
        <v>382</v>
      </c>
      <c r="C1120" s="264"/>
      <c r="D1120">
        <v>1119</v>
      </c>
      <c r="E1120" s="263" t="s">
        <v>2532</v>
      </c>
      <c r="F1120" s="263" t="s">
        <v>2533</v>
      </c>
      <c r="G1120" s="263" t="s">
        <v>2099</v>
      </c>
      <c r="H1120" s="263" t="s">
        <v>2100</v>
      </c>
      <c r="I1120" s="262">
        <v>61</v>
      </c>
      <c r="J1120" s="263" t="s">
        <v>383</v>
      </c>
      <c r="K1120" s="187">
        <f t="shared" si="17"/>
        <v>3879</v>
      </c>
      <c r="L1120" s="188">
        <v>15</v>
      </c>
    </row>
    <row r="1121" spans="1:12" x14ac:dyDescent="0.25">
      <c r="A1121" s="262">
        <v>4763</v>
      </c>
      <c r="B1121" s="268" t="s">
        <v>382</v>
      </c>
      <c r="C1121" s="264"/>
      <c r="D1121">
        <v>1120</v>
      </c>
      <c r="E1121" s="263" t="s">
        <v>2534</v>
      </c>
      <c r="F1121" s="263" t="s">
        <v>2534</v>
      </c>
      <c r="G1121" s="263" t="s">
        <v>2099</v>
      </c>
      <c r="H1121" s="263" t="s">
        <v>2100</v>
      </c>
      <c r="I1121" s="262">
        <v>61</v>
      </c>
      <c r="J1121" s="263" t="s">
        <v>383</v>
      </c>
      <c r="K1121" s="187">
        <f t="shared" si="17"/>
        <v>4763</v>
      </c>
      <c r="L1121" s="188">
        <v>16</v>
      </c>
    </row>
    <row r="1122" spans="1:12" x14ac:dyDescent="0.25">
      <c r="A1122" s="262">
        <v>3878</v>
      </c>
      <c r="B1122" s="268" t="s">
        <v>382</v>
      </c>
      <c r="C1122" s="264"/>
      <c r="D1122">
        <v>1121</v>
      </c>
      <c r="E1122" s="263" t="s">
        <v>2535</v>
      </c>
      <c r="F1122" s="263" t="s">
        <v>2536</v>
      </c>
      <c r="G1122" s="263" t="s">
        <v>2099</v>
      </c>
      <c r="H1122" s="263" t="s">
        <v>2100</v>
      </c>
      <c r="I1122" s="262">
        <v>61</v>
      </c>
      <c r="J1122" s="263" t="s">
        <v>383</v>
      </c>
      <c r="K1122" s="187">
        <f t="shared" si="17"/>
        <v>3878</v>
      </c>
      <c r="L1122" s="188">
        <v>17</v>
      </c>
    </row>
    <row r="1123" spans="1:12" x14ac:dyDescent="0.25">
      <c r="A1123" s="262">
        <v>4765</v>
      </c>
      <c r="B1123" s="268" t="s">
        <v>382</v>
      </c>
      <c r="C1123" s="264"/>
      <c r="D1123">
        <v>1122</v>
      </c>
      <c r="E1123" s="263" t="s">
        <v>2537</v>
      </c>
      <c r="F1123" s="263" t="s">
        <v>2538</v>
      </c>
      <c r="G1123" s="263" t="s">
        <v>2099</v>
      </c>
      <c r="H1123" s="263" t="s">
        <v>2100</v>
      </c>
      <c r="I1123" s="262">
        <v>61</v>
      </c>
      <c r="J1123" s="263" t="s">
        <v>383</v>
      </c>
      <c r="K1123" s="187">
        <f t="shared" si="17"/>
        <v>4765</v>
      </c>
      <c r="L1123" s="188">
        <v>18</v>
      </c>
    </row>
    <row r="1124" spans="1:12" x14ac:dyDescent="0.25">
      <c r="A1124" s="262">
        <v>4764</v>
      </c>
      <c r="B1124" s="268" t="s">
        <v>382</v>
      </c>
      <c r="C1124" s="264"/>
      <c r="D1124">
        <v>1123</v>
      </c>
      <c r="E1124" s="263" t="s">
        <v>2539</v>
      </c>
      <c r="F1124" s="263" t="s">
        <v>2540</v>
      </c>
      <c r="G1124" s="263" t="s">
        <v>2099</v>
      </c>
      <c r="H1124" s="263" t="s">
        <v>2100</v>
      </c>
      <c r="I1124" s="262">
        <v>61</v>
      </c>
      <c r="J1124" s="263" t="s">
        <v>383</v>
      </c>
      <c r="K1124" s="187">
        <f t="shared" si="17"/>
        <v>4764</v>
      </c>
      <c r="L1124" s="188">
        <v>19</v>
      </c>
    </row>
    <row r="1125" spans="1:12" x14ac:dyDescent="0.25">
      <c r="A1125" s="262">
        <v>4759</v>
      </c>
      <c r="B1125" s="268" t="s">
        <v>382</v>
      </c>
      <c r="C1125" s="264"/>
      <c r="D1125">
        <v>1124</v>
      </c>
      <c r="E1125" s="263" t="s">
        <v>2541</v>
      </c>
      <c r="F1125" s="263" t="s">
        <v>2541</v>
      </c>
      <c r="G1125" s="263" t="s">
        <v>2099</v>
      </c>
      <c r="H1125" s="263" t="s">
        <v>2100</v>
      </c>
      <c r="I1125" s="262">
        <v>61</v>
      </c>
      <c r="J1125" s="263" t="s">
        <v>383</v>
      </c>
      <c r="K1125" s="187">
        <f t="shared" si="17"/>
        <v>4759</v>
      </c>
      <c r="L1125" s="188">
        <v>20</v>
      </c>
    </row>
    <row r="1126" spans="1:12" x14ac:dyDescent="0.25">
      <c r="A1126" s="262">
        <v>4760</v>
      </c>
      <c r="B1126" s="268" t="s">
        <v>382</v>
      </c>
      <c r="C1126" s="264"/>
      <c r="D1126">
        <v>1125</v>
      </c>
      <c r="E1126" s="263" t="s">
        <v>2542</v>
      </c>
      <c r="F1126" s="263" t="s">
        <v>2542</v>
      </c>
      <c r="G1126" s="263" t="s">
        <v>2099</v>
      </c>
      <c r="H1126" s="263" t="s">
        <v>2100</v>
      </c>
      <c r="I1126" s="262">
        <v>61</v>
      </c>
      <c r="J1126" s="263" t="s">
        <v>383</v>
      </c>
      <c r="K1126" s="187">
        <f t="shared" si="17"/>
        <v>4760</v>
      </c>
      <c r="L1126" s="188">
        <v>21</v>
      </c>
    </row>
    <row r="1127" spans="1:12" x14ac:dyDescent="0.25">
      <c r="A1127" s="262">
        <v>5236</v>
      </c>
      <c r="B1127" s="268" t="s">
        <v>382</v>
      </c>
      <c r="C1127" s="264"/>
      <c r="D1127">
        <v>1126</v>
      </c>
      <c r="E1127" s="263" t="s">
        <v>2543</v>
      </c>
      <c r="F1127" s="263" t="s">
        <v>2543</v>
      </c>
      <c r="G1127" s="263" t="s">
        <v>2099</v>
      </c>
      <c r="H1127" s="263" t="s">
        <v>2100</v>
      </c>
      <c r="I1127" s="262">
        <v>61</v>
      </c>
      <c r="J1127" s="263" t="s">
        <v>383</v>
      </c>
      <c r="K1127" s="187">
        <f t="shared" si="17"/>
        <v>5236</v>
      </c>
      <c r="L1127" s="188">
        <v>22</v>
      </c>
    </row>
    <row r="1128" spans="1:12" x14ac:dyDescent="0.25">
      <c r="A1128" s="262">
        <v>4757</v>
      </c>
      <c r="B1128" s="268" t="s">
        <v>382</v>
      </c>
      <c r="C1128" s="264"/>
      <c r="D1128">
        <v>1127</v>
      </c>
      <c r="E1128" s="263" t="s">
        <v>2544</v>
      </c>
      <c r="F1128" s="263" t="s">
        <v>2544</v>
      </c>
      <c r="G1128" s="263" t="s">
        <v>2099</v>
      </c>
      <c r="H1128" s="263" t="s">
        <v>2100</v>
      </c>
      <c r="I1128" s="262">
        <v>61</v>
      </c>
      <c r="J1128" s="263" t="s">
        <v>383</v>
      </c>
      <c r="K1128" s="187">
        <f t="shared" si="17"/>
        <v>4757</v>
      </c>
      <c r="L1128" s="188">
        <v>23</v>
      </c>
    </row>
    <row r="1129" spans="1:12" x14ac:dyDescent="0.25">
      <c r="A1129" s="262">
        <v>4761</v>
      </c>
      <c r="B1129" s="268" t="s">
        <v>382</v>
      </c>
      <c r="C1129" s="264"/>
      <c r="D1129">
        <v>1128</v>
      </c>
      <c r="E1129" s="263" t="s">
        <v>2545</v>
      </c>
      <c r="F1129" s="263" t="s">
        <v>2545</v>
      </c>
      <c r="G1129" s="263" t="s">
        <v>2099</v>
      </c>
      <c r="H1129" s="263" t="s">
        <v>2100</v>
      </c>
      <c r="I1129" s="262">
        <v>61</v>
      </c>
      <c r="J1129" s="263" t="s">
        <v>383</v>
      </c>
      <c r="K1129" s="187">
        <f t="shared" si="17"/>
        <v>4761</v>
      </c>
      <c r="L1129" s="188">
        <v>24</v>
      </c>
    </row>
    <row r="1130" spans="1:12" x14ac:dyDescent="0.25">
      <c r="A1130" s="262">
        <v>4762</v>
      </c>
      <c r="B1130" s="268" t="s">
        <v>382</v>
      </c>
      <c r="C1130" s="264"/>
      <c r="D1130">
        <v>1129</v>
      </c>
      <c r="E1130" s="263" t="s">
        <v>2546</v>
      </c>
      <c r="F1130" s="263" t="s">
        <v>2546</v>
      </c>
      <c r="G1130" s="263" t="s">
        <v>2099</v>
      </c>
      <c r="H1130" s="263" t="s">
        <v>2100</v>
      </c>
      <c r="I1130" s="262">
        <v>61</v>
      </c>
      <c r="J1130" s="263" t="s">
        <v>383</v>
      </c>
      <c r="K1130" s="187">
        <f t="shared" si="17"/>
        <v>4762</v>
      </c>
      <c r="L1130" s="188">
        <v>1</v>
      </c>
    </row>
    <row r="1131" spans="1:12" x14ac:dyDescent="0.25">
      <c r="A1131" s="262">
        <v>4755</v>
      </c>
      <c r="B1131" s="268" t="s">
        <v>382</v>
      </c>
      <c r="C1131" s="264"/>
      <c r="D1131">
        <v>1130</v>
      </c>
      <c r="E1131" s="263" t="s">
        <v>2547</v>
      </c>
      <c r="F1131" s="263" t="s">
        <v>2547</v>
      </c>
      <c r="G1131" s="263" t="s">
        <v>2099</v>
      </c>
      <c r="H1131" s="263" t="s">
        <v>2100</v>
      </c>
      <c r="I1131" s="262">
        <v>61</v>
      </c>
      <c r="J1131" s="263" t="s">
        <v>383</v>
      </c>
      <c r="K1131" s="187">
        <f t="shared" si="17"/>
        <v>4755</v>
      </c>
      <c r="L1131" s="188">
        <v>2</v>
      </c>
    </row>
    <row r="1132" spans="1:12" x14ac:dyDescent="0.25">
      <c r="A1132" s="262">
        <v>4756</v>
      </c>
      <c r="B1132" s="268" t="s">
        <v>382</v>
      </c>
      <c r="C1132" s="264"/>
      <c r="D1132">
        <v>1131</v>
      </c>
      <c r="E1132" s="263" t="s">
        <v>2548</v>
      </c>
      <c r="F1132" s="263" t="s">
        <v>2548</v>
      </c>
      <c r="G1132" s="263" t="s">
        <v>2099</v>
      </c>
      <c r="H1132" s="263" t="s">
        <v>2100</v>
      </c>
      <c r="I1132" s="262">
        <v>61</v>
      </c>
      <c r="J1132" s="263" t="s">
        <v>383</v>
      </c>
      <c r="K1132" s="187">
        <f t="shared" si="17"/>
        <v>4756</v>
      </c>
      <c r="L1132" s="188">
        <v>3</v>
      </c>
    </row>
    <row r="1133" spans="1:12" x14ac:dyDescent="0.25">
      <c r="A1133" s="262">
        <v>4758</v>
      </c>
      <c r="B1133" s="268" t="s">
        <v>382</v>
      </c>
      <c r="C1133" s="264"/>
      <c r="D1133">
        <v>1132</v>
      </c>
      <c r="E1133" s="263" t="s">
        <v>2549</v>
      </c>
      <c r="F1133" s="263" t="s">
        <v>2549</v>
      </c>
      <c r="G1133" s="263" t="s">
        <v>2099</v>
      </c>
      <c r="H1133" s="263" t="s">
        <v>2100</v>
      </c>
      <c r="I1133" s="262">
        <v>61</v>
      </c>
      <c r="J1133" s="263" t="s">
        <v>383</v>
      </c>
      <c r="K1133" s="187">
        <f t="shared" si="17"/>
        <v>4758</v>
      </c>
      <c r="L1133" s="188">
        <v>4</v>
      </c>
    </row>
    <row r="1134" spans="1:12" x14ac:dyDescent="0.25">
      <c r="A1134" s="262">
        <v>5233</v>
      </c>
      <c r="B1134" s="268" t="s">
        <v>382</v>
      </c>
      <c r="C1134" s="264"/>
      <c r="D1134">
        <v>1133</v>
      </c>
      <c r="E1134" s="263" t="s">
        <v>2550</v>
      </c>
      <c r="F1134" s="263" t="s">
        <v>2550</v>
      </c>
      <c r="G1134" s="263" t="s">
        <v>2099</v>
      </c>
      <c r="H1134" s="263" t="s">
        <v>2100</v>
      </c>
      <c r="I1134" s="262">
        <v>61</v>
      </c>
      <c r="J1134" s="263" t="s">
        <v>383</v>
      </c>
      <c r="K1134" s="187">
        <f t="shared" si="17"/>
        <v>5233</v>
      </c>
      <c r="L1134" s="188">
        <v>5</v>
      </c>
    </row>
    <row r="1135" spans="1:12" x14ac:dyDescent="0.25">
      <c r="A1135" s="262">
        <v>4754</v>
      </c>
      <c r="B1135" s="268" t="s">
        <v>382</v>
      </c>
      <c r="C1135" s="264"/>
      <c r="D1135">
        <v>1134</v>
      </c>
      <c r="E1135" s="263" t="s">
        <v>2551</v>
      </c>
      <c r="F1135" s="263" t="s">
        <v>2551</v>
      </c>
      <c r="G1135" s="263" t="s">
        <v>2099</v>
      </c>
      <c r="H1135" s="263" t="s">
        <v>2100</v>
      </c>
      <c r="I1135" s="262">
        <v>61</v>
      </c>
      <c r="J1135" s="263" t="s">
        <v>383</v>
      </c>
      <c r="K1135" s="187">
        <f t="shared" si="17"/>
        <v>4754</v>
      </c>
      <c r="L1135" s="188">
        <v>6</v>
      </c>
    </row>
    <row r="1136" spans="1:12" x14ac:dyDescent="0.25">
      <c r="A1136" s="262">
        <v>4753</v>
      </c>
      <c r="B1136" s="268" t="s">
        <v>382</v>
      </c>
      <c r="C1136" s="264"/>
      <c r="D1136">
        <v>1135</v>
      </c>
      <c r="E1136" s="263" t="s">
        <v>2552</v>
      </c>
      <c r="F1136" s="263" t="s">
        <v>2552</v>
      </c>
      <c r="G1136" s="263" t="s">
        <v>2099</v>
      </c>
      <c r="H1136" s="263" t="s">
        <v>2100</v>
      </c>
      <c r="I1136" s="262">
        <v>61</v>
      </c>
      <c r="J1136" s="263" t="s">
        <v>383</v>
      </c>
      <c r="K1136" s="187">
        <f t="shared" si="17"/>
        <v>4753</v>
      </c>
      <c r="L1136" s="188">
        <v>7</v>
      </c>
    </row>
    <row r="1137" spans="1:12" x14ac:dyDescent="0.25">
      <c r="A1137" s="262">
        <v>501</v>
      </c>
      <c r="B1137" s="268" t="s">
        <v>382</v>
      </c>
      <c r="C1137" s="264"/>
      <c r="D1137">
        <v>1136</v>
      </c>
      <c r="E1137" s="263" t="s">
        <v>2553</v>
      </c>
      <c r="F1137" s="263" t="s">
        <v>2553</v>
      </c>
      <c r="G1137" s="263" t="s">
        <v>852</v>
      </c>
      <c r="H1137" s="263" t="s">
        <v>853</v>
      </c>
      <c r="I1137" s="262">
        <v>72</v>
      </c>
      <c r="J1137" s="263" t="s">
        <v>383</v>
      </c>
      <c r="K1137" s="187">
        <f t="shared" si="17"/>
        <v>501</v>
      </c>
      <c r="L1137" s="188">
        <v>8</v>
      </c>
    </row>
    <row r="1138" spans="1:12" x14ac:dyDescent="0.25">
      <c r="A1138" s="262">
        <v>193</v>
      </c>
      <c r="B1138" s="268" t="s">
        <v>382</v>
      </c>
      <c r="C1138" s="264"/>
      <c r="D1138">
        <v>1137</v>
      </c>
      <c r="E1138" s="263" t="s">
        <v>2554</v>
      </c>
      <c r="F1138" s="263" t="s">
        <v>2554</v>
      </c>
      <c r="G1138" s="263" t="s">
        <v>2555</v>
      </c>
      <c r="H1138" s="263" t="s">
        <v>2556</v>
      </c>
      <c r="I1138" s="262">
        <v>71</v>
      </c>
      <c r="J1138" s="263" t="s">
        <v>383</v>
      </c>
      <c r="K1138" s="187">
        <f t="shared" si="17"/>
        <v>193</v>
      </c>
      <c r="L1138" s="188">
        <v>9</v>
      </c>
    </row>
    <row r="1139" spans="1:12" x14ac:dyDescent="0.25">
      <c r="A1139" s="262">
        <v>502</v>
      </c>
      <c r="B1139" s="268" t="s">
        <v>382</v>
      </c>
      <c r="C1139" s="264"/>
      <c r="D1139">
        <v>1138</v>
      </c>
      <c r="E1139" s="263" t="s">
        <v>2557</v>
      </c>
      <c r="F1139" s="263" t="s">
        <v>2557</v>
      </c>
      <c r="G1139" s="263" t="s">
        <v>852</v>
      </c>
      <c r="H1139" s="263" t="s">
        <v>853</v>
      </c>
      <c r="I1139" s="262">
        <v>72</v>
      </c>
      <c r="J1139" s="263" t="s">
        <v>383</v>
      </c>
      <c r="K1139" s="187">
        <f t="shared" si="17"/>
        <v>502</v>
      </c>
      <c r="L1139" s="188">
        <v>10</v>
      </c>
    </row>
    <row r="1140" spans="1:12" x14ac:dyDescent="0.25">
      <c r="A1140" s="262">
        <v>5252</v>
      </c>
      <c r="B1140" s="268" t="s">
        <v>382</v>
      </c>
      <c r="C1140" s="264"/>
      <c r="D1140">
        <v>1139</v>
      </c>
      <c r="E1140" s="263" t="s">
        <v>2558</v>
      </c>
      <c r="F1140" s="263" t="s">
        <v>2558</v>
      </c>
      <c r="G1140" s="263" t="s">
        <v>194</v>
      </c>
      <c r="H1140" s="263" t="s">
        <v>45</v>
      </c>
      <c r="I1140" s="262">
        <v>537</v>
      </c>
      <c r="J1140" s="263" t="s">
        <v>383</v>
      </c>
      <c r="K1140" s="187">
        <f t="shared" si="17"/>
        <v>5252</v>
      </c>
      <c r="L1140" s="188">
        <v>11</v>
      </c>
    </row>
    <row r="1141" spans="1:12" x14ac:dyDescent="0.25">
      <c r="A1141" s="262">
        <v>319</v>
      </c>
      <c r="B1141" s="268" t="s">
        <v>382</v>
      </c>
      <c r="C1141" s="264"/>
      <c r="D1141">
        <v>1140</v>
      </c>
      <c r="E1141" s="263" t="s">
        <v>2559</v>
      </c>
      <c r="F1141" s="263" t="s">
        <v>2559</v>
      </c>
      <c r="G1141" s="263" t="s">
        <v>2222</v>
      </c>
      <c r="H1141" s="263" t="s">
        <v>402</v>
      </c>
      <c r="I1141" s="262">
        <v>16</v>
      </c>
      <c r="J1141" s="263" t="s">
        <v>398</v>
      </c>
      <c r="K1141" s="187">
        <f t="shared" si="17"/>
        <v>319</v>
      </c>
      <c r="L1141" s="188">
        <v>12</v>
      </c>
    </row>
    <row r="1142" spans="1:12" x14ac:dyDescent="0.25">
      <c r="A1142" s="262">
        <v>6119</v>
      </c>
      <c r="B1142" s="268" t="s">
        <v>382</v>
      </c>
      <c r="C1142" s="264"/>
      <c r="D1142">
        <v>1141</v>
      </c>
      <c r="E1142" s="263" t="s">
        <v>2560</v>
      </c>
      <c r="F1142" s="263" t="s">
        <v>2560</v>
      </c>
      <c r="G1142" s="263" t="s">
        <v>588</v>
      </c>
      <c r="H1142" s="263" t="s">
        <v>589</v>
      </c>
      <c r="I1142" s="262">
        <v>182</v>
      </c>
      <c r="J1142" s="263" t="s">
        <v>383</v>
      </c>
      <c r="K1142" s="187">
        <f t="shared" si="17"/>
        <v>6119</v>
      </c>
      <c r="L1142" s="188">
        <v>13</v>
      </c>
    </row>
    <row r="1143" spans="1:12" x14ac:dyDescent="0.25">
      <c r="A1143" s="262">
        <v>6120</v>
      </c>
      <c r="B1143" s="268" t="s">
        <v>382</v>
      </c>
      <c r="C1143" s="264"/>
      <c r="D1143">
        <v>1142</v>
      </c>
      <c r="E1143" s="263" t="s">
        <v>2561</v>
      </c>
      <c r="F1143" s="263" t="s">
        <v>2561</v>
      </c>
      <c r="G1143" s="263" t="s">
        <v>588</v>
      </c>
      <c r="H1143" s="263" t="s">
        <v>589</v>
      </c>
      <c r="I1143" s="262">
        <v>182</v>
      </c>
      <c r="J1143" s="263" t="s">
        <v>383</v>
      </c>
      <c r="K1143" s="187">
        <f t="shared" si="17"/>
        <v>6120</v>
      </c>
      <c r="L1143" s="188">
        <v>14</v>
      </c>
    </row>
    <row r="1144" spans="1:12" x14ac:dyDescent="0.25">
      <c r="A1144" s="262">
        <v>2267</v>
      </c>
      <c r="B1144" s="268" t="s">
        <v>382</v>
      </c>
      <c r="C1144" s="264"/>
      <c r="D1144">
        <v>1143</v>
      </c>
      <c r="E1144" s="263" t="s">
        <v>2562</v>
      </c>
      <c r="F1144" s="263" t="s">
        <v>2562</v>
      </c>
      <c r="G1144" s="263" t="s">
        <v>2563</v>
      </c>
      <c r="H1144" s="263" t="s">
        <v>2564</v>
      </c>
      <c r="I1144" s="262">
        <v>459</v>
      </c>
      <c r="J1144" s="263" t="s">
        <v>383</v>
      </c>
      <c r="K1144" s="187">
        <f t="shared" si="17"/>
        <v>2267</v>
      </c>
      <c r="L1144" s="188">
        <v>15</v>
      </c>
    </row>
    <row r="1145" spans="1:12" x14ac:dyDescent="0.25">
      <c r="A1145" s="262">
        <v>5686</v>
      </c>
      <c r="B1145" s="268" t="s">
        <v>382</v>
      </c>
      <c r="C1145" s="264"/>
      <c r="D1145">
        <v>1144</v>
      </c>
      <c r="E1145" s="263" t="s">
        <v>2565</v>
      </c>
      <c r="F1145" s="263" t="s">
        <v>2565</v>
      </c>
      <c r="G1145" s="263" t="s">
        <v>992</v>
      </c>
      <c r="H1145" s="263" t="s">
        <v>993</v>
      </c>
      <c r="I1145" s="262">
        <v>974</v>
      </c>
      <c r="J1145" s="263" t="s">
        <v>383</v>
      </c>
      <c r="K1145" s="187">
        <f t="shared" si="17"/>
        <v>5686</v>
      </c>
      <c r="L1145" s="188">
        <v>16</v>
      </c>
    </row>
    <row r="1146" spans="1:12" x14ac:dyDescent="0.25">
      <c r="A1146" s="262">
        <v>254</v>
      </c>
      <c r="B1146" s="268" t="s">
        <v>382</v>
      </c>
      <c r="C1146" s="264"/>
      <c r="D1146">
        <v>1145</v>
      </c>
      <c r="E1146" s="263" t="s">
        <v>2566</v>
      </c>
      <c r="F1146" s="263" t="s">
        <v>2566</v>
      </c>
      <c r="G1146" s="263" t="s">
        <v>1009</v>
      </c>
      <c r="H1146" s="263" t="s">
        <v>1010</v>
      </c>
      <c r="I1146" s="262">
        <v>488</v>
      </c>
      <c r="J1146" s="263" t="s">
        <v>383</v>
      </c>
      <c r="K1146" s="187">
        <f t="shared" si="17"/>
        <v>254</v>
      </c>
      <c r="L1146" s="188">
        <v>17</v>
      </c>
    </row>
    <row r="1147" spans="1:12" x14ac:dyDescent="0.25">
      <c r="A1147" s="262">
        <v>5111</v>
      </c>
      <c r="B1147" s="268" t="s">
        <v>382</v>
      </c>
      <c r="C1147" s="264"/>
      <c r="D1147">
        <v>1146</v>
      </c>
      <c r="E1147" s="263" t="s">
        <v>2567</v>
      </c>
      <c r="F1147" s="263" t="s">
        <v>2567</v>
      </c>
      <c r="G1147" s="263" t="s">
        <v>810</v>
      </c>
      <c r="H1147" s="263" t="s">
        <v>409</v>
      </c>
      <c r="I1147" s="262">
        <v>222</v>
      </c>
      <c r="J1147" s="263" t="s">
        <v>383</v>
      </c>
      <c r="K1147" s="187">
        <f t="shared" si="17"/>
        <v>5111</v>
      </c>
      <c r="L1147" s="188">
        <v>18</v>
      </c>
    </row>
    <row r="1148" spans="1:12" x14ac:dyDescent="0.25">
      <c r="A1148" s="262">
        <v>277</v>
      </c>
      <c r="B1148" s="268" t="s">
        <v>382</v>
      </c>
      <c r="C1148" s="264"/>
      <c r="D1148">
        <v>1147</v>
      </c>
      <c r="E1148" s="263" t="s">
        <v>2568</v>
      </c>
      <c r="F1148" s="263" t="s">
        <v>2568</v>
      </c>
      <c r="G1148" s="263" t="s">
        <v>709</v>
      </c>
      <c r="H1148" s="263" t="s">
        <v>20</v>
      </c>
      <c r="I1148" s="262">
        <v>2</v>
      </c>
      <c r="J1148" s="263" t="s">
        <v>383</v>
      </c>
      <c r="K1148" s="187">
        <f t="shared" si="17"/>
        <v>277</v>
      </c>
      <c r="L1148" s="188">
        <v>19</v>
      </c>
    </row>
    <row r="1149" spans="1:12" x14ac:dyDescent="0.25">
      <c r="A1149" s="262">
        <v>2508</v>
      </c>
      <c r="B1149" s="268" t="s">
        <v>382</v>
      </c>
      <c r="C1149" s="264"/>
      <c r="D1149">
        <v>1148</v>
      </c>
      <c r="E1149" s="263" t="s">
        <v>2569</v>
      </c>
      <c r="F1149" s="263" t="s">
        <v>2569</v>
      </c>
      <c r="G1149" s="263" t="s">
        <v>1717</v>
      </c>
      <c r="H1149" s="263" t="s">
        <v>1718</v>
      </c>
      <c r="I1149" s="262">
        <v>521</v>
      </c>
      <c r="J1149" s="263" t="s">
        <v>383</v>
      </c>
      <c r="K1149" s="187">
        <f t="shared" si="17"/>
        <v>2508</v>
      </c>
      <c r="L1149" s="188">
        <v>20</v>
      </c>
    </row>
    <row r="1150" spans="1:12" x14ac:dyDescent="0.25">
      <c r="A1150" s="262">
        <v>6033</v>
      </c>
      <c r="B1150" s="268" t="s">
        <v>382</v>
      </c>
      <c r="C1150" s="264"/>
      <c r="D1150">
        <v>1149</v>
      </c>
      <c r="E1150" s="263" t="s">
        <v>2570</v>
      </c>
      <c r="F1150" s="263" t="s">
        <v>2570</v>
      </c>
      <c r="G1150" s="263" t="s">
        <v>203</v>
      </c>
      <c r="H1150" s="263" t="s">
        <v>40</v>
      </c>
      <c r="I1150" s="262">
        <v>523</v>
      </c>
      <c r="J1150" s="263" t="s">
        <v>383</v>
      </c>
      <c r="K1150" s="187">
        <f t="shared" si="17"/>
        <v>6033</v>
      </c>
      <c r="L1150" s="188">
        <v>21</v>
      </c>
    </row>
    <row r="1151" spans="1:12" x14ac:dyDescent="0.25">
      <c r="A1151" s="262">
        <v>1636</v>
      </c>
      <c r="B1151" s="268" t="s">
        <v>382</v>
      </c>
      <c r="C1151" s="264"/>
      <c r="D1151">
        <v>1150</v>
      </c>
      <c r="E1151" s="263" t="s">
        <v>2571</v>
      </c>
      <c r="F1151" s="263" t="s">
        <v>2571</v>
      </c>
      <c r="G1151" s="263" t="s">
        <v>605</v>
      </c>
      <c r="H1151" s="263" t="s">
        <v>397</v>
      </c>
      <c r="I1151" s="262">
        <v>332</v>
      </c>
      <c r="J1151" s="263" t="s">
        <v>398</v>
      </c>
      <c r="K1151" s="187">
        <f t="shared" si="17"/>
        <v>1636</v>
      </c>
      <c r="L1151" s="188">
        <v>22</v>
      </c>
    </row>
    <row r="1152" spans="1:12" x14ac:dyDescent="0.25">
      <c r="A1152" s="262">
        <v>6405</v>
      </c>
      <c r="B1152" s="268" t="s">
        <v>382</v>
      </c>
      <c r="C1152" s="264"/>
      <c r="D1152">
        <v>1151</v>
      </c>
      <c r="E1152" s="263" t="s">
        <v>2572</v>
      </c>
      <c r="F1152" s="263" t="s">
        <v>2573</v>
      </c>
      <c r="G1152" s="263" t="s">
        <v>709</v>
      </c>
      <c r="H1152" s="263" t="s">
        <v>20</v>
      </c>
      <c r="I1152" s="262">
        <v>2</v>
      </c>
      <c r="J1152" s="263" t="s">
        <v>383</v>
      </c>
      <c r="K1152" s="187">
        <f t="shared" si="17"/>
        <v>6405</v>
      </c>
      <c r="L1152" s="188">
        <v>23</v>
      </c>
    </row>
    <row r="1153" spans="1:12" x14ac:dyDescent="0.25">
      <c r="A1153" s="262">
        <v>5384</v>
      </c>
      <c r="B1153" s="268" t="s">
        <v>382</v>
      </c>
      <c r="C1153" s="264"/>
      <c r="D1153">
        <v>1152</v>
      </c>
      <c r="E1153" s="263" t="s">
        <v>2574</v>
      </c>
      <c r="F1153" s="263" t="s">
        <v>2574</v>
      </c>
      <c r="G1153" s="263" t="s">
        <v>2463</v>
      </c>
      <c r="H1153" s="263" t="s">
        <v>1545</v>
      </c>
      <c r="I1153" s="262">
        <v>1029</v>
      </c>
      <c r="J1153" s="263" t="s">
        <v>383</v>
      </c>
      <c r="K1153" s="187">
        <f t="shared" si="17"/>
        <v>5384</v>
      </c>
      <c r="L1153" s="188">
        <v>24</v>
      </c>
    </row>
    <row r="1154" spans="1:12" x14ac:dyDescent="0.25">
      <c r="A1154" s="262">
        <v>8326</v>
      </c>
      <c r="B1154" s="268" t="s">
        <v>382</v>
      </c>
      <c r="C1154" s="264"/>
      <c r="D1154">
        <v>1153</v>
      </c>
      <c r="E1154" s="263" t="s">
        <v>2575</v>
      </c>
      <c r="F1154" s="263" t="s">
        <v>2576</v>
      </c>
      <c r="G1154" s="263" t="s">
        <v>709</v>
      </c>
      <c r="H1154" s="263" t="s">
        <v>20</v>
      </c>
      <c r="I1154" s="262">
        <v>2</v>
      </c>
      <c r="J1154" s="263" t="s">
        <v>383</v>
      </c>
      <c r="K1154" s="187">
        <f t="shared" si="17"/>
        <v>8326</v>
      </c>
      <c r="L1154" s="188">
        <v>1</v>
      </c>
    </row>
    <row r="1155" spans="1:12" x14ac:dyDescent="0.25">
      <c r="A1155" s="262">
        <v>1635</v>
      </c>
      <c r="B1155" s="268" t="s">
        <v>382</v>
      </c>
      <c r="C1155" s="264"/>
      <c r="D1155">
        <v>1154</v>
      </c>
      <c r="E1155" s="263" t="s">
        <v>2577</v>
      </c>
      <c r="F1155" s="263" t="s">
        <v>2577</v>
      </c>
      <c r="G1155" s="263" t="s">
        <v>605</v>
      </c>
      <c r="H1155" s="263" t="s">
        <v>397</v>
      </c>
      <c r="I1155" s="262">
        <v>332</v>
      </c>
      <c r="J1155" s="263" t="s">
        <v>398</v>
      </c>
      <c r="K1155" s="187">
        <f t="shared" ref="K1155:K1218" si="18">A1155</f>
        <v>1635</v>
      </c>
      <c r="L1155" s="188">
        <v>2</v>
      </c>
    </row>
    <row r="1156" spans="1:12" x14ac:dyDescent="0.25">
      <c r="A1156" s="262">
        <v>3704</v>
      </c>
      <c r="B1156" s="268" t="s">
        <v>382</v>
      </c>
      <c r="C1156" s="264"/>
      <c r="D1156">
        <v>1155</v>
      </c>
      <c r="E1156" s="263" t="s">
        <v>2578</v>
      </c>
      <c r="F1156" s="263" t="s">
        <v>2578</v>
      </c>
      <c r="G1156" s="263" t="s">
        <v>605</v>
      </c>
      <c r="H1156" s="263" t="s">
        <v>397</v>
      </c>
      <c r="I1156" s="262">
        <v>332</v>
      </c>
      <c r="J1156" s="263" t="s">
        <v>398</v>
      </c>
      <c r="K1156" s="187">
        <f t="shared" si="18"/>
        <v>3704</v>
      </c>
      <c r="L1156" s="188">
        <v>3</v>
      </c>
    </row>
    <row r="1157" spans="1:12" x14ac:dyDescent="0.25">
      <c r="A1157" s="262">
        <v>3476</v>
      </c>
      <c r="B1157" s="268" t="s">
        <v>382</v>
      </c>
      <c r="C1157" s="264"/>
      <c r="D1157">
        <v>1156</v>
      </c>
      <c r="E1157" s="263" t="s">
        <v>2579</v>
      </c>
      <c r="F1157" s="263" t="s">
        <v>2579</v>
      </c>
      <c r="G1157" s="263" t="s">
        <v>605</v>
      </c>
      <c r="H1157" s="263" t="s">
        <v>397</v>
      </c>
      <c r="I1157" s="262">
        <v>332</v>
      </c>
      <c r="J1157" s="263" t="s">
        <v>398</v>
      </c>
      <c r="K1157" s="187">
        <f t="shared" si="18"/>
        <v>3476</v>
      </c>
      <c r="L1157" s="188">
        <v>4</v>
      </c>
    </row>
    <row r="1158" spans="1:12" x14ac:dyDescent="0.25">
      <c r="A1158" s="262">
        <v>1637</v>
      </c>
      <c r="B1158" s="268" t="s">
        <v>382</v>
      </c>
      <c r="C1158" s="264"/>
      <c r="D1158">
        <v>1157</v>
      </c>
      <c r="E1158" s="263" t="s">
        <v>2580</v>
      </c>
      <c r="F1158" s="263" t="s">
        <v>2580</v>
      </c>
      <c r="G1158" s="263" t="s">
        <v>605</v>
      </c>
      <c r="H1158" s="263" t="s">
        <v>397</v>
      </c>
      <c r="I1158" s="262">
        <v>332</v>
      </c>
      <c r="J1158" s="263" t="s">
        <v>398</v>
      </c>
      <c r="K1158" s="187">
        <f t="shared" si="18"/>
        <v>1637</v>
      </c>
      <c r="L1158" s="188">
        <v>5</v>
      </c>
    </row>
    <row r="1159" spans="1:12" x14ac:dyDescent="0.25">
      <c r="A1159" s="262">
        <v>3842</v>
      </c>
      <c r="B1159" s="268" t="s">
        <v>382</v>
      </c>
      <c r="C1159" s="264"/>
      <c r="D1159">
        <v>1158</v>
      </c>
      <c r="E1159" s="263" t="s">
        <v>2581</v>
      </c>
      <c r="F1159" s="263" t="s">
        <v>2581</v>
      </c>
      <c r="G1159" s="263" t="s">
        <v>505</v>
      </c>
      <c r="H1159" s="263" t="s">
        <v>506</v>
      </c>
      <c r="I1159" s="262">
        <v>399</v>
      </c>
      <c r="J1159" s="263" t="s">
        <v>383</v>
      </c>
      <c r="K1159" s="187">
        <f t="shared" si="18"/>
        <v>3842</v>
      </c>
      <c r="L1159" s="188">
        <v>6</v>
      </c>
    </row>
    <row r="1160" spans="1:12" x14ac:dyDescent="0.25">
      <c r="A1160" s="262">
        <v>5721</v>
      </c>
      <c r="B1160" s="268" t="s">
        <v>382</v>
      </c>
      <c r="C1160" s="264"/>
      <c r="D1160">
        <v>1159</v>
      </c>
      <c r="E1160" s="263" t="s">
        <v>2582</v>
      </c>
      <c r="F1160" s="263" t="s">
        <v>2583</v>
      </c>
      <c r="G1160" s="263" t="s">
        <v>798</v>
      </c>
      <c r="H1160" s="263" t="s">
        <v>799</v>
      </c>
      <c r="I1160" s="262">
        <v>2137</v>
      </c>
      <c r="J1160" s="263" t="s">
        <v>383</v>
      </c>
      <c r="K1160" s="187">
        <f t="shared" si="18"/>
        <v>5721</v>
      </c>
      <c r="L1160" s="188">
        <v>7</v>
      </c>
    </row>
    <row r="1161" spans="1:12" x14ac:dyDescent="0.25">
      <c r="A1161" s="262">
        <v>6856</v>
      </c>
      <c r="B1161" s="268" t="s">
        <v>382</v>
      </c>
      <c r="C1161" s="264"/>
      <c r="D1161">
        <v>1160</v>
      </c>
      <c r="E1161" s="263" t="s">
        <v>2584</v>
      </c>
      <c r="F1161" s="263" t="s">
        <v>2584</v>
      </c>
      <c r="G1161" s="263" t="s">
        <v>220</v>
      </c>
      <c r="H1161" s="263" t="s">
        <v>1994</v>
      </c>
      <c r="I1161" s="262">
        <v>816</v>
      </c>
      <c r="J1161" s="263" t="s">
        <v>398</v>
      </c>
      <c r="K1161" s="187">
        <f t="shared" si="18"/>
        <v>6856</v>
      </c>
      <c r="L1161" s="188">
        <v>8</v>
      </c>
    </row>
    <row r="1162" spans="1:12" x14ac:dyDescent="0.25">
      <c r="A1162" s="262">
        <v>4347</v>
      </c>
      <c r="B1162" s="268" t="s">
        <v>382</v>
      </c>
      <c r="C1162" s="264"/>
      <c r="D1162">
        <v>1161</v>
      </c>
      <c r="E1162" s="263" t="s">
        <v>2585</v>
      </c>
      <c r="F1162" s="263" t="s">
        <v>2585</v>
      </c>
      <c r="G1162" s="263" t="s">
        <v>219</v>
      </c>
      <c r="H1162" s="263" t="s">
        <v>39</v>
      </c>
      <c r="I1162" s="262">
        <v>1003</v>
      </c>
      <c r="J1162" s="263" t="s">
        <v>383</v>
      </c>
      <c r="K1162" s="187">
        <f t="shared" si="18"/>
        <v>4347</v>
      </c>
      <c r="L1162" s="188">
        <v>9</v>
      </c>
    </row>
    <row r="1163" spans="1:12" x14ac:dyDescent="0.25">
      <c r="A1163" s="262">
        <v>5092</v>
      </c>
      <c r="B1163" s="268" t="s">
        <v>382</v>
      </c>
      <c r="C1163" s="264"/>
      <c r="D1163">
        <v>1162</v>
      </c>
      <c r="E1163" s="263" t="s">
        <v>2586</v>
      </c>
      <c r="F1163" s="263" t="s">
        <v>2586</v>
      </c>
      <c r="G1163" s="263" t="s">
        <v>2090</v>
      </c>
      <c r="H1163" s="263" t="s">
        <v>403</v>
      </c>
      <c r="I1163" s="262">
        <v>636</v>
      </c>
      <c r="J1163" s="263" t="s">
        <v>383</v>
      </c>
      <c r="K1163" s="187">
        <f t="shared" si="18"/>
        <v>5092</v>
      </c>
      <c r="L1163" s="188">
        <v>10</v>
      </c>
    </row>
    <row r="1164" spans="1:12" x14ac:dyDescent="0.25">
      <c r="A1164" s="262">
        <v>240</v>
      </c>
      <c r="B1164" s="268" t="s">
        <v>382</v>
      </c>
      <c r="C1164" s="264"/>
      <c r="D1164">
        <v>1163</v>
      </c>
      <c r="E1164" s="263" t="s">
        <v>2587</v>
      </c>
      <c r="F1164" s="263" t="s">
        <v>2587</v>
      </c>
      <c r="G1164" s="263" t="s">
        <v>1456</v>
      </c>
      <c r="H1164" s="263" t="s">
        <v>408</v>
      </c>
      <c r="I1164" s="262">
        <v>5</v>
      </c>
      <c r="J1164" s="263" t="s">
        <v>383</v>
      </c>
      <c r="K1164" s="187">
        <f t="shared" si="18"/>
        <v>240</v>
      </c>
      <c r="L1164" s="188">
        <v>11</v>
      </c>
    </row>
    <row r="1165" spans="1:12" x14ac:dyDescent="0.25">
      <c r="A1165" s="262">
        <v>3020</v>
      </c>
      <c r="B1165" s="268" t="s">
        <v>382</v>
      </c>
      <c r="C1165" s="264"/>
      <c r="D1165">
        <v>1164</v>
      </c>
      <c r="E1165" s="263" t="s">
        <v>2588</v>
      </c>
      <c r="F1165" s="263" t="s">
        <v>2589</v>
      </c>
      <c r="G1165" s="263" t="s">
        <v>2590</v>
      </c>
      <c r="H1165" s="263" t="s">
        <v>2591</v>
      </c>
      <c r="I1165" s="262">
        <v>647</v>
      </c>
      <c r="J1165" s="263" t="s">
        <v>383</v>
      </c>
      <c r="K1165" s="187">
        <f t="shared" si="18"/>
        <v>3020</v>
      </c>
      <c r="L1165" s="188">
        <v>12</v>
      </c>
    </row>
    <row r="1166" spans="1:12" x14ac:dyDescent="0.25">
      <c r="A1166" s="262">
        <v>238</v>
      </c>
      <c r="B1166" s="268" t="s">
        <v>382</v>
      </c>
      <c r="C1166" s="264"/>
      <c r="D1166">
        <v>1165</v>
      </c>
      <c r="E1166" s="263" t="s">
        <v>2592</v>
      </c>
      <c r="F1166" s="263" t="s">
        <v>2592</v>
      </c>
      <c r="G1166" s="263" t="s">
        <v>2090</v>
      </c>
      <c r="H1166" s="263" t="s">
        <v>403</v>
      </c>
      <c r="I1166" s="262">
        <v>636</v>
      </c>
      <c r="J1166" s="263" t="s">
        <v>383</v>
      </c>
      <c r="K1166" s="187">
        <f t="shared" si="18"/>
        <v>238</v>
      </c>
      <c r="L1166" s="188">
        <v>13</v>
      </c>
    </row>
    <row r="1167" spans="1:12" x14ac:dyDescent="0.25">
      <c r="A1167" s="262">
        <v>283</v>
      </c>
      <c r="B1167" s="268" t="s">
        <v>382</v>
      </c>
      <c r="C1167" s="264"/>
      <c r="D1167">
        <v>1166</v>
      </c>
      <c r="E1167" s="263" t="s">
        <v>2593</v>
      </c>
      <c r="F1167" s="263" t="s">
        <v>2593</v>
      </c>
      <c r="G1167" s="263" t="s">
        <v>1456</v>
      </c>
      <c r="H1167" s="263" t="s">
        <v>408</v>
      </c>
      <c r="I1167" s="262">
        <v>5</v>
      </c>
      <c r="J1167" s="263" t="s">
        <v>383</v>
      </c>
      <c r="K1167" s="187">
        <f t="shared" si="18"/>
        <v>283</v>
      </c>
      <c r="L1167" s="188">
        <v>14</v>
      </c>
    </row>
    <row r="1168" spans="1:12" x14ac:dyDescent="0.25">
      <c r="A1168" s="262">
        <v>4606</v>
      </c>
      <c r="B1168" s="268" t="s">
        <v>382</v>
      </c>
      <c r="C1168" s="264"/>
      <c r="D1168">
        <v>1167</v>
      </c>
      <c r="E1168" s="263" t="s">
        <v>2594</v>
      </c>
      <c r="F1168" s="263" t="s">
        <v>2594</v>
      </c>
      <c r="G1168" s="263" t="s">
        <v>2590</v>
      </c>
      <c r="H1168" s="263" t="s">
        <v>2591</v>
      </c>
      <c r="I1168" s="262">
        <v>647</v>
      </c>
      <c r="J1168" s="263" t="s">
        <v>383</v>
      </c>
      <c r="K1168" s="187">
        <f t="shared" si="18"/>
        <v>4606</v>
      </c>
      <c r="L1168" s="188">
        <v>15</v>
      </c>
    </row>
    <row r="1169" spans="1:12" x14ac:dyDescent="0.25">
      <c r="A1169" s="262">
        <v>5331</v>
      </c>
      <c r="B1169" s="268" t="s">
        <v>382</v>
      </c>
      <c r="C1169" s="264"/>
      <c r="D1169">
        <v>1168</v>
      </c>
      <c r="E1169" s="263" t="s">
        <v>2595</v>
      </c>
      <c r="F1169" s="263" t="s">
        <v>2595</v>
      </c>
      <c r="G1169" s="263" t="s">
        <v>2596</v>
      </c>
      <c r="H1169" s="263" t="s">
        <v>2597</v>
      </c>
      <c r="I1169" s="262">
        <v>512</v>
      </c>
      <c r="J1169" s="263" t="s">
        <v>383</v>
      </c>
      <c r="K1169" s="187">
        <f t="shared" si="18"/>
        <v>5331</v>
      </c>
      <c r="L1169" s="188">
        <v>16</v>
      </c>
    </row>
    <row r="1170" spans="1:12" x14ac:dyDescent="0.25">
      <c r="A1170" s="262">
        <v>4450</v>
      </c>
      <c r="B1170" s="268" t="s">
        <v>382</v>
      </c>
      <c r="C1170" s="264"/>
      <c r="D1170">
        <v>1169</v>
      </c>
      <c r="E1170" s="263" t="s">
        <v>2598</v>
      </c>
      <c r="F1170" s="263" t="s">
        <v>2598</v>
      </c>
      <c r="G1170" s="263" t="s">
        <v>2463</v>
      </c>
      <c r="H1170" s="263" t="s">
        <v>1545</v>
      </c>
      <c r="I1170" s="262">
        <v>1029</v>
      </c>
      <c r="J1170" s="263" t="s">
        <v>383</v>
      </c>
      <c r="K1170" s="187">
        <f t="shared" si="18"/>
        <v>4450</v>
      </c>
      <c r="L1170" s="188">
        <v>17</v>
      </c>
    </row>
    <row r="1171" spans="1:12" x14ac:dyDescent="0.25">
      <c r="A1171" s="262">
        <v>4692</v>
      </c>
      <c r="B1171" s="268" t="s">
        <v>382</v>
      </c>
      <c r="C1171" s="264"/>
      <c r="D1171">
        <v>1170</v>
      </c>
      <c r="E1171" s="263" t="s">
        <v>2599</v>
      </c>
      <c r="F1171" s="263" t="s">
        <v>2599</v>
      </c>
      <c r="G1171" s="263" t="s">
        <v>203</v>
      </c>
      <c r="H1171" s="263" t="s">
        <v>40</v>
      </c>
      <c r="I1171" s="262">
        <v>523</v>
      </c>
      <c r="J1171" s="263" t="s">
        <v>383</v>
      </c>
      <c r="K1171" s="187">
        <f t="shared" si="18"/>
        <v>4692</v>
      </c>
      <c r="L1171" s="188">
        <v>18</v>
      </c>
    </row>
    <row r="1172" spans="1:12" x14ac:dyDescent="0.25">
      <c r="A1172" s="262">
        <v>4690</v>
      </c>
      <c r="B1172" s="268" t="s">
        <v>382</v>
      </c>
      <c r="C1172" s="264"/>
      <c r="D1172">
        <v>1171</v>
      </c>
      <c r="E1172" s="263" t="s">
        <v>2600</v>
      </c>
      <c r="F1172" s="263" t="s">
        <v>2600</v>
      </c>
      <c r="G1172" s="263" t="s">
        <v>203</v>
      </c>
      <c r="H1172" s="263" t="s">
        <v>40</v>
      </c>
      <c r="I1172" s="262">
        <v>523</v>
      </c>
      <c r="J1172" s="263" t="s">
        <v>383</v>
      </c>
      <c r="K1172" s="187">
        <f t="shared" si="18"/>
        <v>4690</v>
      </c>
      <c r="L1172" s="188">
        <v>19</v>
      </c>
    </row>
    <row r="1173" spans="1:12" x14ac:dyDescent="0.25">
      <c r="A1173" s="262">
        <v>4691</v>
      </c>
      <c r="B1173" s="268" t="s">
        <v>382</v>
      </c>
      <c r="C1173" s="264"/>
      <c r="D1173">
        <v>1172</v>
      </c>
      <c r="E1173" s="263" t="s">
        <v>2601</v>
      </c>
      <c r="F1173" s="263" t="s">
        <v>2601</v>
      </c>
      <c r="G1173" s="263" t="s">
        <v>203</v>
      </c>
      <c r="H1173" s="263" t="s">
        <v>40</v>
      </c>
      <c r="I1173" s="262">
        <v>523</v>
      </c>
      <c r="J1173" s="263" t="s">
        <v>383</v>
      </c>
      <c r="K1173" s="187">
        <f t="shared" si="18"/>
        <v>4691</v>
      </c>
      <c r="L1173" s="188">
        <v>20</v>
      </c>
    </row>
    <row r="1174" spans="1:12" x14ac:dyDescent="0.25">
      <c r="A1174" s="262">
        <v>4694</v>
      </c>
      <c r="B1174" s="268" t="s">
        <v>382</v>
      </c>
      <c r="C1174" s="264"/>
      <c r="D1174">
        <v>1173</v>
      </c>
      <c r="E1174" s="263" t="s">
        <v>2602</v>
      </c>
      <c r="F1174" s="263" t="s">
        <v>2603</v>
      </c>
      <c r="G1174" s="263" t="s">
        <v>203</v>
      </c>
      <c r="H1174" s="263" t="s">
        <v>40</v>
      </c>
      <c r="I1174" s="262">
        <v>523</v>
      </c>
      <c r="J1174" s="263" t="s">
        <v>383</v>
      </c>
      <c r="K1174" s="187">
        <f t="shared" si="18"/>
        <v>4694</v>
      </c>
      <c r="L1174" s="188">
        <v>21</v>
      </c>
    </row>
    <row r="1175" spans="1:12" x14ac:dyDescent="0.25">
      <c r="A1175" s="262">
        <v>4689</v>
      </c>
      <c r="B1175" s="268" t="s">
        <v>382</v>
      </c>
      <c r="C1175" s="264"/>
      <c r="D1175">
        <v>1174</v>
      </c>
      <c r="E1175" s="263" t="s">
        <v>2604</v>
      </c>
      <c r="F1175" s="263" t="s">
        <v>2604</v>
      </c>
      <c r="G1175" s="263" t="s">
        <v>203</v>
      </c>
      <c r="H1175" s="263" t="s">
        <v>40</v>
      </c>
      <c r="I1175" s="262">
        <v>523</v>
      </c>
      <c r="J1175" s="263" t="s">
        <v>383</v>
      </c>
      <c r="K1175" s="187">
        <f t="shared" si="18"/>
        <v>4689</v>
      </c>
      <c r="L1175" s="188">
        <v>22</v>
      </c>
    </row>
    <row r="1176" spans="1:12" x14ac:dyDescent="0.25">
      <c r="A1176" s="262">
        <v>4801</v>
      </c>
      <c r="B1176" s="268" t="s">
        <v>382</v>
      </c>
      <c r="C1176" s="264"/>
      <c r="D1176">
        <v>1175</v>
      </c>
      <c r="E1176" s="263" t="s">
        <v>2605</v>
      </c>
      <c r="F1176" s="263" t="s">
        <v>2606</v>
      </c>
      <c r="G1176" s="263" t="s">
        <v>203</v>
      </c>
      <c r="H1176" s="263" t="s">
        <v>40</v>
      </c>
      <c r="I1176" s="262">
        <v>523</v>
      </c>
      <c r="J1176" s="263" t="s">
        <v>383</v>
      </c>
      <c r="K1176" s="187">
        <f t="shared" si="18"/>
        <v>4801</v>
      </c>
      <c r="L1176" s="188">
        <v>23</v>
      </c>
    </row>
    <row r="1177" spans="1:12" x14ac:dyDescent="0.25">
      <c r="A1177" s="262">
        <v>4696</v>
      </c>
      <c r="B1177" s="268" t="s">
        <v>382</v>
      </c>
      <c r="C1177" s="264"/>
      <c r="D1177">
        <v>1176</v>
      </c>
      <c r="E1177" s="263" t="s">
        <v>2607</v>
      </c>
      <c r="F1177" s="263" t="s">
        <v>2608</v>
      </c>
      <c r="G1177" s="263" t="s">
        <v>203</v>
      </c>
      <c r="H1177" s="263" t="s">
        <v>40</v>
      </c>
      <c r="I1177" s="262">
        <v>523</v>
      </c>
      <c r="J1177" s="263" t="s">
        <v>383</v>
      </c>
      <c r="K1177" s="187">
        <f t="shared" si="18"/>
        <v>4696</v>
      </c>
      <c r="L1177" s="188">
        <v>24</v>
      </c>
    </row>
    <row r="1178" spans="1:12" x14ac:dyDescent="0.25">
      <c r="A1178" s="262">
        <v>4693</v>
      </c>
      <c r="B1178" s="268" t="s">
        <v>382</v>
      </c>
      <c r="C1178" s="264"/>
      <c r="D1178">
        <v>1177</v>
      </c>
      <c r="E1178" s="263" t="s">
        <v>2609</v>
      </c>
      <c r="F1178" s="263" t="s">
        <v>2609</v>
      </c>
      <c r="G1178" s="263" t="s">
        <v>203</v>
      </c>
      <c r="H1178" s="263" t="s">
        <v>40</v>
      </c>
      <c r="I1178" s="262">
        <v>523</v>
      </c>
      <c r="J1178" s="263" t="s">
        <v>383</v>
      </c>
      <c r="K1178" s="187">
        <f t="shared" si="18"/>
        <v>4693</v>
      </c>
      <c r="L1178" s="188">
        <v>1</v>
      </c>
    </row>
    <row r="1179" spans="1:12" x14ac:dyDescent="0.25">
      <c r="A1179" s="262">
        <v>4113</v>
      </c>
      <c r="B1179" s="268" t="s">
        <v>382</v>
      </c>
      <c r="C1179" s="264"/>
      <c r="D1179">
        <v>1178</v>
      </c>
      <c r="E1179" s="263" t="s">
        <v>2610</v>
      </c>
      <c r="F1179" s="263" t="s">
        <v>2610</v>
      </c>
      <c r="G1179" s="263" t="s">
        <v>2099</v>
      </c>
      <c r="H1179" s="263" t="s">
        <v>2100</v>
      </c>
      <c r="I1179" s="262">
        <v>61</v>
      </c>
      <c r="J1179" s="263" t="s">
        <v>383</v>
      </c>
      <c r="K1179" s="187">
        <f t="shared" si="18"/>
        <v>4113</v>
      </c>
      <c r="L1179" s="188">
        <v>2</v>
      </c>
    </row>
    <row r="1180" spans="1:12" x14ac:dyDescent="0.25">
      <c r="A1180" s="262">
        <v>8275</v>
      </c>
      <c r="B1180" s="268" t="s">
        <v>382</v>
      </c>
      <c r="C1180" s="264"/>
      <c r="D1180">
        <v>1179</v>
      </c>
      <c r="E1180" s="263" t="s">
        <v>2611</v>
      </c>
      <c r="F1180" s="263" t="s">
        <v>2611</v>
      </c>
      <c r="G1180" s="263" t="s">
        <v>34</v>
      </c>
      <c r="H1180" s="263" t="s">
        <v>2612</v>
      </c>
      <c r="I1180" s="262">
        <v>444</v>
      </c>
      <c r="J1180" s="263" t="s">
        <v>383</v>
      </c>
      <c r="K1180" s="187">
        <f t="shared" si="18"/>
        <v>8275</v>
      </c>
      <c r="L1180" s="188">
        <v>3</v>
      </c>
    </row>
    <row r="1181" spans="1:12" x14ac:dyDescent="0.25">
      <c r="A1181" s="262">
        <v>7032</v>
      </c>
      <c r="B1181" s="268" t="s">
        <v>382</v>
      </c>
      <c r="C1181" s="264"/>
      <c r="D1181">
        <v>1180</v>
      </c>
      <c r="E1181" s="263" t="s">
        <v>2613</v>
      </c>
      <c r="F1181" s="263" t="s">
        <v>2614</v>
      </c>
      <c r="G1181" s="263" t="s">
        <v>34</v>
      </c>
      <c r="H1181" s="263" t="s">
        <v>2612</v>
      </c>
      <c r="I1181" s="262">
        <v>444</v>
      </c>
      <c r="J1181" s="263" t="s">
        <v>383</v>
      </c>
      <c r="K1181" s="187">
        <f t="shared" si="18"/>
        <v>7032</v>
      </c>
      <c r="L1181" s="188">
        <v>4</v>
      </c>
    </row>
    <row r="1182" spans="1:12" x14ac:dyDescent="0.25">
      <c r="A1182" s="262">
        <v>7031</v>
      </c>
      <c r="B1182" s="268" t="s">
        <v>382</v>
      </c>
      <c r="C1182" s="264"/>
      <c r="D1182">
        <v>1181</v>
      </c>
      <c r="E1182" s="263" t="s">
        <v>2615</v>
      </c>
      <c r="F1182" s="263" t="s">
        <v>2616</v>
      </c>
      <c r="G1182" s="263" t="s">
        <v>34</v>
      </c>
      <c r="H1182" s="263" t="s">
        <v>2612</v>
      </c>
      <c r="I1182" s="262">
        <v>444</v>
      </c>
      <c r="J1182" s="263" t="s">
        <v>383</v>
      </c>
      <c r="K1182" s="187">
        <f t="shared" si="18"/>
        <v>7031</v>
      </c>
      <c r="L1182" s="188">
        <v>5</v>
      </c>
    </row>
    <row r="1183" spans="1:12" x14ac:dyDescent="0.25">
      <c r="A1183" s="262">
        <v>7030</v>
      </c>
      <c r="B1183" s="268" t="s">
        <v>382</v>
      </c>
      <c r="C1183" s="264"/>
      <c r="D1183">
        <v>1182</v>
      </c>
      <c r="E1183" s="263" t="s">
        <v>2617</v>
      </c>
      <c r="F1183" s="263" t="s">
        <v>2618</v>
      </c>
      <c r="G1183" s="263" t="s">
        <v>34</v>
      </c>
      <c r="H1183" s="263" t="s">
        <v>2612</v>
      </c>
      <c r="I1183" s="262">
        <v>444</v>
      </c>
      <c r="J1183" s="263" t="s">
        <v>383</v>
      </c>
      <c r="K1183" s="187">
        <f t="shared" si="18"/>
        <v>7030</v>
      </c>
      <c r="L1183" s="188">
        <v>6</v>
      </c>
    </row>
    <row r="1184" spans="1:12" x14ac:dyDescent="0.25">
      <c r="A1184" s="262">
        <v>5776</v>
      </c>
      <c r="B1184" s="268" t="s">
        <v>382</v>
      </c>
      <c r="C1184" s="264"/>
      <c r="D1184">
        <v>1183</v>
      </c>
      <c r="E1184" s="263" t="s">
        <v>188</v>
      </c>
      <c r="F1184" s="263" t="s">
        <v>2619</v>
      </c>
      <c r="G1184" s="263" t="s">
        <v>34</v>
      </c>
      <c r="H1184" s="263" t="s">
        <v>2612</v>
      </c>
      <c r="I1184" s="262">
        <v>444</v>
      </c>
      <c r="J1184" s="263" t="s">
        <v>383</v>
      </c>
      <c r="K1184" s="187">
        <f t="shared" si="18"/>
        <v>5776</v>
      </c>
      <c r="L1184" s="188">
        <v>7</v>
      </c>
    </row>
    <row r="1185" spans="1:12" x14ac:dyDescent="0.25">
      <c r="A1185" s="262">
        <v>7044</v>
      </c>
      <c r="B1185" s="268" t="s">
        <v>382</v>
      </c>
      <c r="C1185" s="264"/>
      <c r="D1185">
        <v>1184</v>
      </c>
      <c r="E1185" s="263" t="s">
        <v>2620</v>
      </c>
      <c r="F1185" s="263" t="s">
        <v>2621</v>
      </c>
      <c r="G1185" s="263" t="s">
        <v>34</v>
      </c>
      <c r="H1185" s="263" t="s">
        <v>2612</v>
      </c>
      <c r="I1185" s="262">
        <v>444</v>
      </c>
      <c r="J1185" s="263" t="s">
        <v>383</v>
      </c>
      <c r="K1185" s="187">
        <f t="shared" si="18"/>
        <v>7044</v>
      </c>
      <c r="L1185" s="188">
        <v>8</v>
      </c>
    </row>
    <row r="1186" spans="1:12" x14ac:dyDescent="0.25">
      <c r="A1186" s="262">
        <v>7045</v>
      </c>
      <c r="B1186" s="268" t="s">
        <v>382</v>
      </c>
      <c r="C1186" s="264"/>
      <c r="D1186">
        <v>1185</v>
      </c>
      <c r="E1186" s="263" t="s">
        <v>2622</v>
      </c>
      <c r="F1186" s="263" t="s">
        <v>2623</v>
      </c>
      <c r="G1186" s="263" t="s">
        <v>34</v>
      </c>
      <c r="H1186" s="263" t="s">
        <v>2612</v>
      </c>
      <c r="I1186" s="262">
        <v>444</v>
      </c>
      <c r="J1186" s="263" t="s">
        <v>383</v>
      </c>
      <c r="K1186" s="187">
        <f t="shared" si="18"/>
        <v>7045</v>
      </c>
      <c r="L1186" s="188">
        <v>9</v>
      </c>
    </row>
    <row r="1187" spans="1:12" x14ac:dyDescent="0.25">
      <c r="A1187" s="262">
        <v>5662</v>
      </c>
      <c r="B1187" s="268" t="s">
        <v>382</v>
      </c>
      <c r="C1187" s="264"/>
      <c r="D1187">
        <v>1186</v>
      </c>
      <c r="E1187" s="263" t="s">
        <v>190</v>
      </c>
      <c r="F1187" s="263" t="s">
        <v>2624</v>
      </c>
      <c r="G1187" s="263" t="s">
        <v>34</v>
      </c>
      <c r="H1187" s="263" t="s">
        <v>2612</v>
      </c>
      <c r="I1187" s="262">
        <v>444</v>
      </c>
      <c r="J1187" s="263" t="s">
        <v>383</v>
      </c>
      <c r="K1187" s="187">
        <f t="shared" si="18"/>
        <v>5662</v>
      </c>
      <c r="L1187" s="188">
        <v>10</v>
      </c>
    </row>
    <row r="1188" spans="1:12" x14ac:dyDescent="0.25">
      <c r="A1188" s="262">
        <v>6913</v>
      </c>
      <c r="B1188" s="268" t="s">
        <v>382</v>
      </c>
      <c r="C1188" s="264"/>
      <c r="D1188">
        <v>1187</v>
      </c>
      <c r="E1188" s="263" t="s">
        <v>2625</v>
      </c>
      <c r="F1188" s="263" t="s">
        <v>2626</v>
      </c>
      <c r="G1188" s="263" t="s">
        <v>34</v>
      </c>
      <c r="H1188" s="263" t="s">
        <v>2612</v>
      </c>
      <c r="I1188" s="262">
        <v>444</v>
      </c>
      <c r="J1188" s="263" t="s">
        <v>383</v>
      </c>
      <c r="K1188" s="187">
        <f t="shared" si="18"/>
        <v>6913</v>
      </c>
      <c r="L1188" s="188">
        <v>11</v>
      </c>
    </row>
    <row r="1189" spans="1:12" x14ac:dyDescent="0.25">
      <c r="A1189" s="262">
        <v>7153</v>
      </c>
      <c r="B1189" s="268" t="s">
        <v>382</v>
      </c>
      <c r="C1189" s="264"/>
      <c r="D1189">
        <v>1188</v>
      </c>
      <c r="E1189" s="263" t="s">
        <v>2627</v>
      </c>
      <c r="F1189" s="263" t="s">
        <v>2628</v>
      </c>
      <c r="G1189" s="263" t="s">
        <v>34</v>
      </c>
      <c r="H1189" s="263" t="s">
        <v>2612</v>
      </c>
      <c r="I1189" s="262">
        <v>444</v>
      </c>
      <c r="J1189" s="263" t="s">
        <v>383</v>
      </c>
      <c r="K1189" s="187">
        <f t="shared" si="18"/>
        <v>7153</v>
      </c>
      <c r="L1189" s="188">
        <v>12</v>
      </c>
    </row>
    <row r="1190" spans="1:12" x14ac:dyDescent="0.25">
      <c r="A1190" s="262">
        <v>7019</v>
      </c>
      <c r="B1190" s="268" t="s">
        <v>382</v>
      </c>
      <c r="C1190" s="264"/>
      <c r="D1190">
        <v>1189</v>
      </c>
      <c r="E1190" s="263" t="s">
        <v>2629</v>
      </c>
      <c r="F1190" s="263" t="s">
        <v>2630</v>
      </c>
      <c r="G1190" s="263" t="s">
        <v>34</v>
      </c>
      <c r="H1190" s="263" t="s">
        <v>2612</v>
      </c>
      <c r="I1190" s="262">
        <v>444</v>
      </c>
      <c r="J1190" s="263" t="s">
        <v>383</v>
      </c>
      <c r="K1190" s="187">
        <f t="shared" si="18"/>
        <v>7019</v>
      </c>
      <c r="L1190" s="188">
        <v>13</v>
      </c>
    </row>
    <row r="1191" spans="1:12" x14ac:dyDescent="0.25">
      <c r="A1191" s="262">
        <v>7020</v>
      </c>
      <c r="B1191" s="268" t="s">
        <v>382</v>
      </c>
      <c r="C1191" s="264"/>
      <c r="D1191">
        <v>1190</v>
      </c>
      <c r="E1191" s="263" t="s">
        <v>2631</v>
      </c>
      <c r="F1191" s="263" t="s">
        <v>2632</v>
      </c>
      <c r="G1191" s="263" t="s">
        <v>34</v>
      </c>
      <c r="H1191" s="263" t="s">
        <v>2612</v>
      </c>
      <c r="I1191" s="262">
        <v>444</v>
      </c>
      <c r="J1191" s="263" t="s">
        <v>383</v>
      </c>
      <c r="K1191" s="187">
        <f t="shared" si="18"/>
        <v>7020</v>
      </c>
      <c r="L1191" s="188">
        <v>14</v>
      </c>
    </row>
    <row r="1192" spans="1:12" x14ac:dyDescent="0.25">
      <c r="A1192" s="262">
        <v>8269</v>
      </c>
      <c r="B1192" s="268" t="s">
        <v>382</v>
      </c>
      <c r="C1192" s="264"/>
      <c r="D1192">
        <v>1191</v>
      </c>
      <c r="E1192" s="263" t="s">
        <v>2633</v>
      </c>
      <c r="F1192" s="263" t="s">
        <v>2634</v>
      </c>
      <c r="G1192" s="263" t="s">
        <v>34</v>
      </c>
      <c r="H1192" s="263" t="s">
        <v>2612</v>
      </c>
      <c r="I1192" s="262">
        <v>444</v>
      </c>
      <c r="J1192" s="263" t="s">
        <v>383</v>
      </c>
      <c r="K1192" s="187">
        <f t="shared" si="18"/>
        <v>8269</v>
      </c>
      <c r="L1192" s="188">
        <v>15</v>
      </c>
    </row>
    <row r="1193" spans="1:12" x14ac:dyDescent="0.25">
      <c r="A1193" s="262">
        <v>8266</v>
      </c>
      <c r="B1193" s="268" t="s">
        <v>382</v>
      </c>
      <c r="C1193" s="264"/>
      <c r="D1193">
        <v>1192</v>
      </c>
      <c r="E1193" s="263" t="s">
        <v>2635</v>
      </c>
      <c r="F1193" s="263" t="s">
        <v>2636</v>
      </c>
      <c r="G1193" s="263" t="s">
        <v>34</v>
      </c>
      <c r="H1193" s="263" t="s">
        <v>2612</v>
      </c>
      <c r="I1193" s="262">
        <v>444</v>
      </c>
      <c r="J1193" s="263" t="s">
        <v>383</v>
      </c>
      <c r="K1193" s="187">
        <f t="shared" si="18"/>
        <v>8266</v>
      </c>
      <c r="L1193" s="188">
        <v>16</v>
      </c>
    </row>
    <row r="1194" spans="1:12" x14ac:dyDescent="0.25">
      <c r="A1194" s="262">
        <v>8267</v>
      </c>
      <c r="B1194" s="268" t="s">
        <v>382</v>
      </c>
      <c r="C1194" s="264"/>
      <c r="D1194">
        <v>1193</v>
      </c>
      <c r="E1194" s="263" t="s">
        <v>2637</v>
      </c>
      <c r="F1194" s="263" t="s">
        <v>2638</v>
      </c>
      <c r="G1194" s="263" t="s">
        <v>34</v>
      </c>
      <c r="H1194" s="263" t="s">
        <v>2612</v>
      </c>
      <c r="I1194" s="262">
        <v>444</v>
      </c>
      <c r="J1194" s="263" t="s">
        <v>383</v>
      </c>
      <c r="K1194" s="187">
        <f t="shared" si="18"/>
        <v>8267</v>
      </c>
      <c r="L1194" s="188">
        <v>17</v>
      </c>
    </row>
    <row r="1195" spans="1:12" x14ac:dyDescent="0.25">
      <c r="A1195" s="262">
        <v>8268</v>
      </c>
      <c r="B1195" s="268" t="s">
        <v>382</v>
      </c>
      <c r="C1195" s="264"/>
      <c r="D1195">
        <v>1194</v>
      </c>
      <c r="E1195" s="263" t="s">
        <v>2639</v>
      </c>
      <c r="F1195" s="263" t="s">
        <v>2640</v>
      </c>
      <c r="G1195" s="263" t="s">
        <v>34</v>
      </c>
      <c r="H1195" s="263" t="s">
        <v>2612</v>
      </c>
      <c r="I1195" s="262">
        <v>444</v>
      </c>
      <c r="J1195" s="263" t="s">
        <v>383</v>
      </c>
      <c r="K1195" s="187">
        <f t="shared" si="18"/>
        <v>8268</v>
      </c>
      <c r="L1195" s="188">
        <v>18</v>
      </c>
    </row>
    <row r="1196" spans="1:12" x14ac:dyDescent="0.25">
      <c r="A1196" s="262">
        <v>8270</v>
      </c>
      <c r="B1196" s="268" t="s">
        <v>382</v>
      </c>
      <c r="C1196" s="264"/>
      <c r="D1196">
        <v>1195</v>
      </c>
      <c r="E1196" s="263" t="s">
        <v>2641</v>
      </c>
      <c r="F1196" s="263" t="s">
        <v>2642</v>
      </c>
      <c r="G1196" s="263" t="s">
        <v>34</v>
      </c>
      <c r="H1196" s="263" t="s">
        <v>2612</v>
      </c>
      <c r="I1196" s="262">
        <v>444</v>
      </c>
      <c r="J1196" s="263" t="s">
        <v>383</v>
      </c>
      <c r="K1196" s="187">
        <f t="shared" si="18"/>
        <v>8270</v>
      </c>
      <c r="L1196" s="188">
        <v>19</v>
      </c>
    </row>
    <row r="1197" spans="1:12" x14ac:dyDescent="0.25">
      <c r="A1197" s="262">
        <v>4637</v>
      </c>
      <c r="B1197" s="268" t="s">
        <v>382</v>
      </c>
      <c r="C1197" s="264"/>
      <c r="D1197">
        <v>1196</v>
      </c>
      <c r="E1197" s="263" t="s">
        <v>2643</v>
      </c>
      <c r="F1197" s="263" t="s">
        <v>2643</v>
      </c>
      <c r="G1197" s="263" t="s">
        <v>34</v>
      </c>
      <c r="H1197" s="263" t="s">
        <v>2612</v>
      </c>
      <c r="I1197" s="262">
        <v>444</v>
      </c>
      <c r="J1197" s="263" t="s">
        <v>383</v>
      </c>
      <c r="K1197" s="187">
        <f t="shared" si="18"/>
        <v>4637</v>
      </c>
      <c r="L1197" s="188">
        <v>20</v>
      </c>
    </row>
    <row r="1198" spans="1:12" x14ac:dyDescent="0.25">
      <c r="A1198" s="262">
        <v>2199</v>
      </c>
      <c r="B1198" s="268" t="s">
        <v>382</v>
      </c>
      <c r="C1198" s="264"/>
      <c r="D1198">
        <v>1197</v>
      </c>
      <c r="E1198" s="263" t="s">
        <v>2644</v>
      </c>
      <c r="F1198" s="263" t="s">
        <v>2644</v>
      </c>
      <c r="G1198" s="263" t="s">
        <v>34</v>
      </c>
      <c r="H1198" s="263" t="s">
        <v>2612</v>
      </c>
      <c r="I1198" s="262">
        <v>444</v>
      </c>
      <c r="J1198" s="263" t="s">
        <v>383</v>
      </c>
      <c r="K1198" s="187">
        <f t="shared" si="18"/>
        <v>2199</v>
      </c>
      <c r="L1198" s="188">
        <v>21</v>
      </c>
    </row>
    <row r="1199" spans="1:12" x14ac:dyDescent="0.25">
      <c r="A1199" s="262">
        <v>8271</v>
      </c>
      <c r="B1199" s="268" t="s">
        <v>382</v>
      </c>
      <c r="C1199" s="264"/>
      <c r="D1199">
        <v>1198</v>
      </c>
      <c r="E1199" s="263" t="s">
        <v>2645</v>
      </c>
      <c r="F1199" s="263" t="s">
        <v>2646</v>
      </c>
      <c r="G1199" s="263" t="s">
        <v>34</v>
      </c>
      <c r="H1199" s="263" t="s">
        <v>2612</v>
      </c>
      <c r="I1199" s="262">
        <v>444</v>
      </c>
      <c r="J1199" s="263" t="s">
        <v>383</v>
      </c>
      <c r="K1199" s="187">
        <f t="shared" si="18"/>
        <v>8271</v>
      </c>
      <c r="L1199" s="188">
        <v>22</v>
      </c>
    </row>
    <row r="1200" spans="1:12" x14ac:dyDescent="0.25">
      <c r="A1200" s="262">
        <v>8272</v>
      </c>
      <c r="B1200" s="268" t="s">
        <v>382</v>
      </c>
      <c r="C1200" s="264"/>
      <c r="D1200">
        <v>1199</v>
      </c>
      <c r="E1200" s="263" t="s">
        <v>2647</v>
      </c>
      <c r="F1200" s="263" t="s">
        <v>2648</v>
      </c>
      <c r="G1200" s="263" t="s">
        <v>34</v>
      </c>
      <c r="H1200" s="263" t="s">
        <v>2612</v>
      </c>
      <c r="I1200" s="262">
        <v>444</v>
      </c>
      <c r="J1200" s="263" t="s">
        <v>383</v>
      </c>
      <c r="K1200" s="187">
        <f t="shared" si="18"/>
        <v>8272</v>
      </c>
      <c r="L1200" s="188">
        <v>23</v>
      </c>
    </row>
    <row r="1201" spans="1:12" x14ac:dyDescent="0.25">
      <c r="A1201" s="262">
        <v>8273</v>
      </c>
      <c r="B1201" s="268" t="s">
        <v>382</v>
      </c>
      <c r="C1201" s="264"/>
      <c r="D1201">
        <v>1200</v>
      </c>
      <c r="E1201" s="263" t="s">
        <v>2649</v>
      </c>
      <c r="F1201" s="263" t="s">
        <v>2650</v>
      </c>
      <c r="G1201" s="263" t="s">
        <v>34</v>
      </c>
      <c r="H1201" s="263" t="s">
        <v>2612</v>
      </c>
      <c r="I1201" s="262">
        <v>444</v>
      </c>
      <c r="J1201" s="263" t="s">
        <v>383</v>
      </c>
      <c r="K1201" s="187">
        <f t="shared" si="18"/>
        <v>8273</v>
      </c>
      <c r="L1201" s="188">
        <v>24</v>
      </c>
    </row>
    <row r="1202" spans="1:12" x14ac:dyDescent="0.25">
      <c r="A1202" s="262">
        <v>8274</v>
      </c>
      <c r="B1202" s="268" t="s">
        <v>382</v>
      </c>
      <c r="C1202" s="264"/>
      <c r="D1202">
        <v>1201</v>
      </c>
      <c r="E1202" s="263" t="s">
        <v>2651</v>
      </c>
      <c r="F1202" s="263" t="s">
        <v>2652</v>
      </c>
      <c r="G1202" s="263" t="s">
        <v>34</v>
      </c>
      <c r="H1202" s="263" t="s">
        <v>2612</v>
      </c>
      <c r="I1202" s="262">
        <v>444</v>
      </c>
      <c r="J1202" s="263" t="s">
        <v>383</v>
      </c>
      <c r="K1202" s="187">
        <f t="shared" si="18"/>
        <v>8274</v>
      </c>
      <c r="L1202" s="188">
        <v>1</v>
      </c>
    </row>
    <row r="1203" spans="1:12" x14ac:dyDescent="0.25">
      <c r="A1203" s="262">
        <v>8264</v>
      </c>
      <c r="B1203" s="268" t="s">
        <v>382</v>
      </c>
      <c r="C1203" s="264"/>
      <c r="D1203">
        <v>1202</v>
      </c>
      <c r="E1203" s="263" t="s">
        <v>2653</v>
      </c>
      <c r="F1203" s="263" t="s">
        <v>2654</v>
      </c>
      <c r="G1203" s="263" t="s">
        <v>34</v>
      </c>
      <c r="H1203" s="263" t="s">
        <v>2612</v>
      </c>
      <c r="I1203" s="262">
        <v>444</v>
      </c>
      <c r="J1203" s="263" t="s">
        <v>383</v>
      </c>
      <c r="K1203" s="187">
        <f t="shared" si="18"/>
        <v>8264</v>
      </c>
      <c r="L1203" s="188">
        <v>2</v>
      </c>
    </row>
    <row r="1204" spans="1:12" x14ac:dyDescent="0.25">
      <c r="A1204" s="262">
        <v>8265</v>
      </c>
      <c r="B1204" s="268" t="s">
        <v>382</v>
      </c>
      <c r="C1204" s="264"/>
      <c r="D1204">
        <v>1203</v>
      </c>
      <c r="E1204" s="263" t="s">
        <v>2655</v>
      </c>
      <c r="F1204" s="263" t="s">
        <v>2656</v>
      </c>
      <c r="G1204" s="263" t="s">
        <v>34</v>
      </c>
      <c r="H1204" s="263" t="s">
        <v>2612</v>
      </c>
      <c r="I1204" s="262">
        <v>444</v>
      </c>
      <c r="J1204" s="263" t="s">
        <v>383</v>
      </c>
      <c r="K1204" s="187">
        <f t="shared" si="18"/>
        <v>8265</v>
      </c>
      <c r="L1204" s="188">
        <v>3</v>
      </c>
    </row>
    <row r="1205" spans="1:12" x14ac:dyDescent="0.25">
      <c r="A1205" s="262">
        <v>5557</v>
      </c>
      <c r="B1205" s="268" t="s">
        <v>382</v>
      </c>
      <c r="C1205" s="264"/>
      <c r="D1205">
        <v>1204</v>
      </c>
      <c r="E1205" s="263" t="s">
        <v>2657</v>
      </c>
      <c r="F1205" s="263" t="s">
        <v>2657</v>
      </c>
      <c r="G1205" s="263" t="s">
        <v>34</v>
      </c>
      <c r="H1205" s="263" t="s">
        <v>2612</v>
      </c>
      <c r="I1205" s="262">
        <v>444</v>
      </c>
      <c r="J1205" s="263" t="s">
        <v>383</v>
      </c>
      <c r="K1205" s="187">
        <f t="shared" si="18"/>
        <v>5557</v>
      </c>
      <c r="L1205" s="188">
        <v>4</v>
      </c>
    </row>
    <row r="1206" spans="1:12" x14ac:dyDescent="0.25">
      <c r="A1206" s="262">
        <v>3372</v>
      </c>
      <c r="B1206" s="268" t="s">
        <v>382</v>
      </c>
      <c r="C1206" s="264"/>
      <c r="D1206">
        <v>1205</v>
      </c>
      <c r="E1206" s="263" t="s">
        <v>2658</v>
      </c>
      <c r="F1206" s="263" t="s">
        <v>2658</v>
      </c>
      <c r="G1206" s="263" t="s">
        <v>600</v>
      </c>
      <c r="H1206" s="263" t="s">
        <v>601</v>
      </c>
      <c r="I1206" s="262">
        <v>784</v>
      </c>
      <c r="J1206" s="263" t="s">
        <v>383</v>
      </c>
      <c r="K1206" s="187">
        <f t="shared" si="18"/>
        <v>3372</v>
      </c>
      <c r="L1206" s="188">
        <v>5</v>
      </c>
    </row>
    <row r="1207" spans="1:12" x14ac:dyDescent="0.25">
      <c r="A1207" s="262">
        <v>3373</v>
      </c>
      <c r="B1207" s="268" t="s">
        <v>382</v>
      </c>
      <c r="C1207" s="264"/>
      <c r="D1207">
        <v>1206</v>
      </c>
      <c r="E1207" s="263" t="s">
        <v>2659</v>
      </c>
      <c r="F1207" s="263" t="s">
        <v>2659</v>
      </c>
      <c r="G1207" s="263" t="s">
        <v>600</v>
      </c>
      <c r="H1207" s="263" t="s">
        <v>601</v>
      </c>
      <c r="I1207" s="262">
        <v>784</v>
      </c>
      <c r="J1207" s="263" t="s">
        <v>383</v>
      </c>
      <c r="K1207" s="187">
        <f t="shared" si="18"/>
        <v>3373</v>
      </c>
      <c r="L1207" s="188">
        <v>6</v>
      </c>
    </row>
    <row r="1208" spans="1:12" x14ac:dyDescent="0.25">
      <c r="A1208" s="262">
        <v>6404</v>
      </c>
      <c r="B1208" s="268" t="s">
        <v>382</v>
      </c>
      <c r="C1208" s="264"/>
      <c r="D1208">
        <v>1207</v>
      </c>
      <c r="E1208" s="263" t="s">
        <v>2660</v>
      </c>
      <c r="F1208" s="263" t="s">
        <v>2661</v>
      </c>
      <c r="G1208" s="263" t="s">
        <v>709</v>
      </c>
      <c r="H1208" s="263" t="s">
        <v>20</v>
      </c>
      <c r="I1208" s="262">
        <v>2</v>
      </c>
      <c r="J1208" s="263" t="s">
        <v>383</v>
      </c>
      <c r="K1208" s="187">
        <f t="shared" si="18"/>
        <v>6404</v>
      </c>
      <c r="L1208" s="188">
        <v>7</v>
      </c>
    </row>
    <row r="1209" spans="1:12" x14ac:dyDescent="0.25">
      <c r="A1209" s="262">
        <v>7100</v>
      </c>
      <c r="B1209" s="268" t="s">
        <v>382</v>
      </c>
      <c r="C1209" s="264"/>
      <c r="D1209">
        <v>1208</v>
      </c>
      <c r="E1209" s="263" t="s">
        <v>2662</v>
      </c>
      <c r="F1209" s="263" t="s">
        <v>2662</v>
      </c>
      <c r="G1209" s="263" t="s">
        <v>200</v>
      </c>
      <c r="H1209" s="263" t="s">
        <v>201</v>
      </c>
      <c r="I1209" s="262">
        <v>4</v>
      </c>
      <c r="J1209" s="263" t="s">
        <v>383</v>
      </c>
      <c r="K1209" s="187">
        <f t="shared" si="18"/>
        <v>7100</v>
      </c>
      <c r="L1209" s="188">
        <v>8</v>
      </c>
    </row>
    <row r="1210" spans="1:12" x14ac:dyDescent="0.25">
      <c r="A1210" s="262">
        <v>3689</v>
      </c>
      <c r="B1210" s="268" t="s">
        <v>382</v>
      </c>
      <c r="C1210" s="264"/>
      <c r="D1210">
        <v>1209</v>
      </c>
      <c r="E1210" s="263" t="s">
        <v>2663</v>
      </c>
      <c r="F1210" s="263" t="s">
        <v>2664</v>
      </c>
      <c r="G1210" s="263" t="s">
        <v>200</v>
      </c>
      <c r="H1210" s="263" t="s">
        <v>201</v>
      </c>
      <c r="I1210" s="262">
        <v>4</v>
      </c>
      <c r="J1210" s="263" t="s">
        <v>383</v>
      </c>
      <c r="K1210" s="187">
        <f t="shared" si="18"/>
        <v>3689</v>
      </c>
      <c r="L1210" s="188">
        <v>9</v>
      </c>
    </row>
    <row r="1211" spans="1:12" x14ac:dyDescent="0.25">
      <c r="A1211" s="262">
        <v>3691</v>
      </c>
      <c r="B1211" s="268" t="s">
        <v>382</v>
      </c>
      <c r="C1211" s="264"/>
      <c r="D1211">
        <v>1210</v>
      </c>
      <c r="E1211" s="263" t="s">
        <v>2665</v>
      </c>
      <c r="F1211" s="263" t="s">
        <v>2666</v>
      </c>
      <c r="G1211" s="263" t="s">
        <v>200</v>
      </c>
      <c r="H1211" s="263" t="s">
        <v>201</v>
      </c>
      <c r="I1211" s="262">
        <v>4</v>
      </c>
      <c r="J1211" s="263" t="s">
        <v>383</v>
      </c>
      <c r="K1211" s="187">
        <f t="shared" si="18"/>
        <v>3691</v>
      </c>
      <c r="L1211" s="188">
        <v>10</v>
      </c>
    </row>
    <row r="1212" spans="1:12" x14ac:dyDescent="0.25">
      <c r="A1212" s="262">
        <v>3688</v>
      </c>
      <c r="B1212" s="268" t="s">
        <v>382</v>
      </c>
      <c r="C1212" s="264"/>
      <c r="D1212">
        <v>1211</v>
      </c>
      <c r="E1212" s="263" t="s">
        <v>2667</v>
      </c>
      <c r="F1212" s="263" t="s">
        <v>2668</v>
      </c>
      <c r="G1212" s="263" t="s">
        <v>200</v>
      </c>
      <c r="H1212" s="263" t="s">
        <v>201</v>
      </c>
      <c r="I1212" s="262">
        <v>4</v>
      </c>
      <c r="J1212" s="263" t="s">
        <v>383</v>
      </c>
      <c r="K1212" s="187">
        <f t="shared" si="18"/>
        <v>3688</v>
      </c>
      <c r="L1212" s="188">
        <v>11</v>
      </c>
    </row>
    <row r="1213" spans="1:12" x14ac:dyDescent="0.25">
      <c r="A1213" s="262">
        <v>3690</v>
      </c>
      <c r="B1213" s="268" t="s">
        <v>382</v>
      </c>
      <c r="C1213" s="264"/>
      <c r="D1213">
        <v>1212</v>
      </c>
      <c r="E1213" s="263" t="s">
        <v>2669</v>
      </c>
      <c r="F1213" s="263" t="s">
        <v>2670</v>
      </c>
      <c r="G1213" s="263" t="s">
        <v>200</v>
      </c>
      <c r="H1213" s="263" t="s">
        <v>201</v>
      </c>
      <c r="I1213" s="262">
        <v>4</v>
      </c>
      <c r="J1213" s="263" t="s">
        <v>383</v>
      </c>
      <c r="K1213" s="187">
        <f t="shared" si="18"/>
        <v>3690</v>
      </c>
      <c r="L1213" s="188">
        <v>12</v>
      </c>
    </row>
    <row r="1214" spans="1:12" x14ac:dyDescent="0.25">
      <c r="A1214" s="262">
        <v>25</v>
      </c>
      <c r="B1214" s="268" t="s">
        <v>382</v>
      </c>
      <c r="C1214" s="264"/>
      <c r="D1214">
        <v>1213</v>
      </c>
      <c r="E1214" s="263" t="s">
        <v>2671</v>
      </c>
      <c r="F1214" s="263" t="s">
        <v>2671</v>
      </c>
      <c r="G1214" s="263" t="s">
        <v>2672</v>
      </c>
      <c r="H1214" s="263" t="s">
        <v>2673</v>
      </c>
      <c r="I1214" s="262">
        <v>12</v>
      </c>
      <c r="J1214" s="263" t="s">
        <v>383</v>
      </c>
      <c r="K1214" s="187">
        <f t="shared" si="18"/>
        <v>25</v>
      </c>
      <c r="L1214" s="188">
        <v>13</v>
      </c>
    </row>
    <row r="1215" spans="1:12" x14ac:dyDescent="0.25">
      <c r="A1215" s="262">
        <v>1657</v>
      </c>
      <c r="B1215" s="268" t="s">
        <v>382</v>
      </c>
      <c r="C1215" s="264"/>
      <c r="D1215">
        <v>1214</v>
      </c>
      <c r="E1215" s="263" t="s">
        <v>2674</v>
      </c>
      <c r="F1215" s="263" t="s">
        <v>2674</v>
      </c>
      <c r="G1215" s="263" t="s">
        <v>2227</v>
      </c>
      <c r="H1215" s="263" t="s">
        <v>2228</v>
      </c>
      <c r="I1215" s="262">
        <v>337</v>
      </c>
      <c r="J1215" s="263" t="s">
        <v>383</v>
      </c>
      <c r="K1215" s="187">
        <f t="shared" si="18"/>
        <v>1657</v>
      </c>
      <c r="L1215" s="188">
        <v>14</v>
      </c>
    </row>
    <row r="1216" spans="1:12" x14ac:dyDescent="0.25">
      <c r="A1216" s="262">
        <v>1658</v>
      </c>
      <c r="B1216" s="268" t="s">
        <v>382</v>
      </c>
      <c r="C1216" s="264"/>
      <c r="D1216">
        <v>1215</v>
      </c>
      <c r="E1216" s="263" t="s">
        <v>2675</v>
      </c>
      <c r="F1216" s="263" t="s">
        <v>2675</v>
      </c>
      <c r="G1216" s="263" t="s">
        <v>2227</v>
      </c>
      <c r="H1216" s="263" t="s">
        <v>2228</v>
      </c>
      <c r="I1216" s="262">
        <v>337</v>
      </c>
      <c r="J1216" s="263" t="s">
        <v>383</v>
      </c>
      <c r="K1216" s="187">
        <f t="shared" si="18"/>
        <v>1658</v>
      </c>
      <c r="L1216" s="188">
        <v>15</v>
      </c>
    </row>
    <row r="1217" spans="1:12" x14ac:dyDescent="0.25">
      <c r="A1217" s="262">
        <v>1416</v>
      </c>
      <c r="B1217" s="268" t="s">
        <v>382</v>
      </c>
      <c r="C1217" s="264"/>
      <c r="D1217">
        <v>1216</v>
      </c>
      <c r="E1217" s="263" t="s">
        <v>2676</v>
      </c>
      <c r="F1217" s="263" t="s">
        <v>2676</v>
      </c>
      <c r="G1217" s="263" t="s">
        <v>2677</v>
      </c>
      <c r="H1217" s="263" t="s">
        <v>2678</v>
      </c>
      <c r="I1217" s="262">
        <v>286</v>
      </c>
      <c r="J1217" s="263" t="s">
        <v>383</v>
      </c>
      <c r="K1217" s="187">
        <f t="shared" si="18"/>
        <v>1416</v>
      </c>
      <c r="L1217" s="188">
        <v>16</v>
      </c>
    </row>
    <row r="1218" spans="1:12" x14ac:dyDescent="0.25">
      <c r="A1218" s="262">
        <v>6668</v>
      </c>
      <c r="B1218" s="268" t="s">
        <v>382</v>
      </c>
      <c r="C1218" s="264"/>
      <c r="D1218">
        <v>1217</v>
      </c>
      <c r="E1218" s="263" t="s">
        <v>2679</v>
      </c>
      <c r="F1218" s="263" t="s">
        <v>2679</v>
      </c>
      <c r="G1218" s="263" t="s">
        <v>2680</v>
      </c>
      <c r="H1218" s="263" t="s">
        <v>993</v>
      </c>
      <c r="I1218" s="262">
        <v>2243</v>
      </c>
      <c r="J1218" s="263" t="s">
        <v>383</v>
      </c>
      <c r="K1218" s="187">
        <f t="shared" si="18"/>
        <v>6668</v>
      </c>
      <c r="L1218" s="188">
        <v>17</v>
      </c>
    </row>
    <row r="1219" spans="1:12" x14ac:dyDescent="0.25">
      <c r="A1219" s="262">
        <v>7107</v>
      </c>
      <c r="B1219" s="268" t="s">
        <v>382</v>
      </c>
      <c r="C1219" s="264"/>
      <c r="D1219">
        <v>1218</v>
      </c>
      <c r="E1219" s="263" t="s">
        <v>2681</v>
      </c>
      <c r="F1219" s="263" t="s">
        <v>2681</v>
      </c>
      <c r="G1219" s="263" t="s">
        <v>2512</v>
      </c>
      <c r="H1219" s="263" t="s">
        <v>2513</v>
      </c>
      <c r="I1219" s="262">
        <v>862</v>
      </c>
      <c r="J1219" s="263" t="s">
        <v>383</v>
      </c>
      <c r="K1219" s="187">
        <f t="shared" ref="K1219:K1282" si="19">A1219</f>
        <v>7107</v>
      </c>
      <c r="L1219" s="188">
        <v>18</v>
      </c>
    </row>
    <row r="1220" spans="1:12" x14ac:dyDescent="0.25">
      <c r="A1220" s="262">
        <v>3700</v>
      </c>
      <c r="B1220" s="268" t="s">
        <v>382</v>
      </c>
      <c r="C1220" s="264"/>
      <c r="D1220">
        <v>1219</v>
      </c>
      <c r="E1220" s="263" t="s">
        <v>2682</v>
      </c>
      <c r="F1220" s="263" t="s">
        <v>2682</v>
      </c>
      <c r="G1220" s="263" t="s">
        <v>2512</v>
      </c>
      <c r="H1220" s="263" t="s">
        <v>2513</v>
      </c>
      <c r="I1220" s="262">
        <v>862</v>
      </c>
      <c r="J1220" s="263" t="s">
        <v>383</v>
      </c>
      <c r="K1220" s="187">
        <f t="shared" si="19"/>
        <v>3700</v>
      </c>
      <c r="L1220" s="188">
        <v>19</v>
      </c>
    </row>
    <row r="1221" spans="1:12" x14ac:dyDescent="0.25">
      <c r="A1221" s="262">
        <v>260</v>
      </c>
      <c r="B1221" s="268" t="s">
        <v>382</v>
      </c>
      <c r="C1221" s="264"/>
      <c r="D1221">
        <v>1220</v>
      </c>
      <c r="E1221" s="263" t="s">
        <v>2683</v>
      </c>
      <c r="F1221" s="263" t="s">
        <v>2683</v>
      </c>
      <c r="G1221" s="263" t="s">
        <v>2183</v>
      </c>
      <c r="H1221" s="263" t="s">
        <v>2184</v>
      </c>
      <c r="I1221" s="262">
        <v>637</v>
      </c>
      <c r="J1221" s="263" t="s">
        <v>383</v>
      </c>
      <c r="K1221" s="187">
        <f t="shared" si="19"/>
        <v>260</v>
      </c>
      <c r="L1221" s="188">
        <v>20</v>
      </c>
    </row>
    <row r="1222" spans="1:12" x14ac:dyDescent="0.25">
      <c r="A1222" s="262">
        <v>3477</v>
      </c>
      <c r="B1222" s="268" t="s">
        <v>382</v>
      </c>
      <c r="C1222" s="264"/>
      <c r="D1222">
        <v>1221</v>
      </c>
      <c r="E1222" s="263" t="s">
        <v>2684</v>
      </c>
      <c r="F1222" s="263" t="s">
        <v>2684</v>
      </c>
      <c r="G1222" s="263" t="s">
        <v>2685</v>
      </c>
      <c r="H1222" s="263" t="s">
        <v>404</v>
      </c>
      <c r="I1222" s="262">
        <v>621</v>
      </c>
      <c r="J1222" s="263" t="s">
        <v>398</v>
      </c>
      <c r="K1222" s="187">
        <f t="shared" si="19"/>
        <v>3477</v>
      </c>
      <c r="L1222" s="188">
        <v>21</v>
      </c>
    </row>
    <row r="1223" spans="1:12" x14ac:dyDescent="0.25">
      <c r="A1223" s="262">
        <v>3478</v>
      </c>
      <c r="B1223" s="268" t="s">
        <v>382</v>
      </c>
      <c r="C1223" s="264"/>
      <c r="D1223">
        <v>1222</v>
      </c>
      <c r="E1223" s="263" t="s">
        <v>2686</v>
      </c>
      <c r="F1223" s="263" t="s">
        <v>2686</v>
      </c>
      <c r="G1223" s="263" t="s">
        <v>2685</v>
      </c>
      <c r="H1223" s="263" t="s">
        <v>404</v>
      </c>
      <c r="I1223" s="262">
        <v>621</v>
      </c>
      <c r="J1223" s="263" t="s">
        <v>398</v>
      </c>
      <c r="K1223" s="187">
        <f t="shared" si="19"/>
        <v>3478</v>
      </c>
      <c r="L1223" s="188">
        <v>22</v>
      </c>
    </row>
    <row r="1224" spans="1:12" x14ac:dyDescent="0.25">
      <c r="A1224" s="262">
        <v>2988</v>
      </c>
      <c r="B1224" s="268" t="s">
        <v>382</v>
      </c>
      <c r="C1224" s="264"/>
      <c r="D1224">
        <v>1223</v>
      </c>
      <c r="E1224" s="263" t="s">
        <v>2687</v>
      </c>
      <c r="F1224" s="263" t="s">
        <v>2687</v>
      </c>
      <c r="G1224" s="263" t="s">
        <v>2685</v>
      </c>
      <c r="H1224" s="263" t="s">
        <v>404</v>
      </c>
      <c r="I1224" s="262">
        <v>621</v>
      </c>
      <c r="J1224" s="263" t="s">
        <v>398</v>
      </c>
      <c r="K1224" s="187">
        <f t="shared" si="19"/>
        <v>2988</v>
      </c>
      <c r="L1224" s="188">
        <v>23</v>
      </c>
    </row>
    <row r="1225" spans="1:12" x14ac:dyDescent="0.25">
      <c r="A1225" s="262">
        <v>2990</v>
      </c>
      <c r="B1225" s="268" t="s">
        <v>382</v>
      </c>
      <c r="C1225" s="264"/>
      <c r="D1225">
        <v>1224</v>
      </c>
      <c r="E1225" s="263" t="s">
        <v>2688</v>
      </c>
      <c r="F1225" s="263" t="s">
        <v>2688</v>
      </c>
      <c r="G1225" s="263" t="s">
        <v>2685</v>
      </c>
      <c r="H1225" s="263" t="s">
        <v>404</v>
      </c>
      <c r="I1225" s="262">
        <v>621</v>
      </c>
      <c r="J1225" s="263" t="s">
        <v>398</v>
      </c>
      <c r="K1225" s="187">
        <f t="shared" si="19"/>
        <v>2990</v>
      </c>
      <c r="L1225" s="188">
        <v>24</v>
      </c>
    </row>
    <row r="1226" spans="1:12" x14ac:dyDescent="0.25">
      <c r="A1226" s="262">
        <v>2991</v>
      </c>
      <c r="B1226" s="268" t="s">
        <v>382</v>
      </c>
      <c r="C1226" s="264"/>
      <c r="D1226">
        <v>1225</v>
      </c>
      <c r="E1226" s="263" t="s">
        <v>2689</v>
      </c>
      <c r="F1226" s="263" t="s">
        <v>2689</v>
      </c>
      <c r="G1226" s="263" t="s">
        <v>2685</v>
      </c>
      <c r="H1226" s="263" t="s">
        <v>404</v>
      </c>
      <c r="I1226" s="262">
        <v>621</v>
      </c>
      <c r="J1226" s="263" t="s">
        <v>398</v>
      </c>
      <c r="K1226" s="187">
        <f t="shared" si="19"/>
        <v>2991</v>
      </c>
      <c r="L1226" s="188">
        <v>1</v>
      </c>
    </row>
    <row r="1227" spans="1:12" x14ac:dyDescent="0.25">
      <c r="A1227" s="262">
        <v>6050</v>
      </c>
      <c r="B1227" s="268" t="s">
        <v>382</v>
      </c>
      <c r="C1227" s="264"/>
      <c r="D1227">
        <v>1226</v>
      </c>
      <c r="E1227" s="263" t="s">
        <v>2690</v>
      </c>
      <c r="F1227" s="263" t="s">
        <v>2690</v>
      </c>
      <c r="G1227" s="263" t="s">
        <v>2685</v>
      </c>
      <c r="H1227" s="263" t="s">
        <v>404</v>
      </c>
      <c r="I1227" s="262">
        <v>621</v>
      </c>
      <c r="J1227" s="263" t="s">
        <v>398</v>
      </c>
      <c r="K1227" s="187">
        <f t="shared" si="19"/>
        <v>6050</v>
      </c>
      <c r="L1227" s="188">
        <v>2</v>
      </c>
    </row>
    <row r="1228" spans="1:12" x14ac:dyDescent="0.25">
      <c r="A1228" s="262">
        <v>6251</v>
      </c>
      <c r="B1228" s="268" t="s">
        <v>382</v>
      </c>
      <c r="C1228" s="264"/>
      <c r="D1228">
        <v>1227</v>
      </c>
      <c r="E1228" s="263" t="s">
        <v>2691</v>
      </c>
      <c r="F1228" s="263" t="s">
        <v>2692</v>
      </c>
      <c r="G1228" s="263" t="s">
        <v>2685</v>
      </c>
      <c r="H1228" s="263" t="s">
        <v>404</v>
      </c>
      <c r="I1228" s="262">
        <v>621</v>
      </c>
      <c r="J1228" s="263" t="s">
        <v>398</v>
      </c>
      <c r="K1228" s="187">
        <f t="shared" si="19"/>
        <v>6251</v>
      </c>
      <c r="L1228" s="188">
        <v>3</v>
      </c>
    </row>
    <row r="1229" spans="1:12" x14ac:dyDescent="0.25">
      <c r="A1229" s="262">
        <v>3480</v>
      </c>
      <c r="B1229" s="268" t="s">
        <v>382</v>
      </c>
      <c r="C1229" s="264"/>
      <c r="D1229">
        <v>1228</v>
      </c>
      <c r="E1229" s="263" t="s">
        <v>2693</v>
      </c>
      <c r="F1229" s="263" t="s">
        <v>2694</v>
      </c>
      <c r="G1229" s="263" t="s">
        <v>2685</v>
      </c>
      <c r="H1229" s="263" t="s">
        <v>404</v>
      </c>
      <c r="I1229" s="262">
        <v>621</v>
      </c>
      <c r="J1229" s="263" t="s">
        <v>398</v>
      </c>
      <c r="K1229" s="187">
        <f t="shared" si="19"/>
        <v>3480</v>
      </c>
      <c r="L1229" s="188">
        <v>4</v>
      </c>
    </row>
    <row r="1230" spans="1:12" x14ac:dyDescent="0.25">
      <c r="A1230" s="262">
        <v>2971</v>
      </c>
      <c r="B1230" s="268" t="s">
        <v>382</v>
      </c>
      <c r="C1230" s="264"/>
      <c r="D1230">
        <v>1229</v>
      </c>
      <c r="E1230" s="263" t="s">
        <v>2695</v>
      </c>
      <c r="F1230" s="263" t="s">
        <v>2695</v>
      </c>
      <c r="G1230" s="263" t="s">
        <v>2685</v>
      </c>
      <c r="H1230" s="263" t="s">
        <v>404</v>
      </c>
      <c r="I1230" s="262">
        <v>621</v>
      </c>
      <c r="J1230" s="263" t="s">
        <v>398</v>
      </c>
      <c r="K1230" s="187">
        <f t="shared" si="19"/>
        <v>2971</v>
      </c>
      <c r="L1230" s="188">
        <v>5</v>
      </c>
    </row>
    <row r="1231" spans="1:12" x14ac:dyDescent="0.25">
      <c r="A1231" s="262">
        <v>4420</v>
      </c>
      <c r="B1231" s="268" t="s">
        <v>382</v>
      </c>
      <c r="C1231" s="264"/>
      <c r="D1231">
        <v>1230</v>
      </c>
      <c r="E1231" s="263" t="s">
        <v>2696</v>
      </c>
      <c r="F1231" s="263" t="s">
        <v>2696</v>
      </c>
      <c r="G1231" s="263" t="s">
        <v>2685</v>
      </c>
      <c r="H1231" s="263" t="s">
        <v>404</v>
      </c>
      <c r="I1231" s="262">
        <v>621</v>
      </c>
      <c r="J1231" s="263" t="s">
        <v>398</v>
      </c>
      <c r="K1231" s="187">
        <f t="shared" si="19"/>
        <v>4420</v>
      </c>
      <c r="L1231" s="188">
        <v>6</v>
      </c>
    </row>
    <row r="1232" spans="1:12" x14ac:dyDescent="0.25">
      <c r="A1232" s="262">
        <v>2963</v>
      </c>
      <c r="B1232" s="268" t="s">
        <v>382</v>
      </c>
      <c r="C1232" s="264"/>
      <c r="D1232">
        <v>1231</v>
      </c>
      <c r="E1232" s="263" t="s">
        <v>2697</v>
      </c>
      <c r="F1232" s="263" t="s">
        <v>2697</v>
      </c>
      <c r="G1232" s="263" t="s">
        <v>2685</v>
      </c>
      <c r="H1232" s="263" t="s">
        <v>404</v>
      </c>
      <c r="I1232" s="262">
        <v>621</v>
      </c>
      <c r="J1232" s="263" t="s">
        <v>398</v>
      </c>
      <c r="K1232" s="187">
        <f t="shared" si="19"/>
        <v>2963</v>
      </c>
      <c r="L1232" s="188">
        <v>7</v>
      </c>
    </row>
    <row r="1233" spans="1:12" x14ac:dyDescent="0.25">
      <c r="A1233" s="262">
        <v>5380</v>
      </c>
      <c r="B1233" s="268" t="s">
        <v>382</v>
      </c>
      <c r="C1233" s="264"/>
      <c r="D1233">
        <v>1232</v>
      </c>
      <c r="E1233" s="263" t="s">
        <v>2698</v>
      </c>
      <c r="F1233" s="263" t="s">
        <v>2698</v>
      </c>
      <c r="G1233" s="263" t="s">
        <v>2699</v>
      </c>
      <c r="H1233" s="263" t="s">
        <v>2700</v>
      </c>
      <c r="I1233" s="262">
        <v>963</v>
      </c>
      <c r="J1233" s="263" t="s">
        <v>383</v>
      </c>
      <c r="K1233" s="187">
        <f t="shared" si="19"/>
        <v>5380</v>
      </c>
      <c r="L1233" s="188">
        <v>8</v>
      </c>
    </row>
    <row r="1234" spans="1:12" x14ac:dyDescent="0.25">
      <c r="A1234" s="262">
        <v>5381</v>
      </c>
      <c r="B1234" s="268" t="s">
        <v>382</v>
      </c>
      <c r="C1234" s="264"/>
      <c r="D1234">
        <v>1233</v>
      </c>
      <c r="E1234" s="263" t="s">
        <v>2701</v>
      </c>
      <c r="F1234" s="263" t="s">
        <v>2701</v>
      </c>
      <c r="G1234" s="263" t="s">
        <v>2699</v>
      </c>
      <c r="H1234" s="263" t="s">
        <v>2700</v>
      </c>
      <c r="I1234" s="262">
        <v>963</v>
      </c>
      <c r="J1234" s="263" t="s">
        <v>383</v>
      </c>
      <c r="K1234" s="187">
        <f t="shared" si="19"/>
        <v>5381</v>
      </c>
      <c r="L1234" s="188">
        <v>9</v>
      </c>
    </row>
    <row r="1235" spans="1:12" x14ac:dyDescent="0.25">
      <c r="A1235" s="262">
        <v>3652</v>
      </c>
      <c r="B1235" s="268" t="s">
        <v>382</v>
      </c>
      <c r="C1235" s="264"/>
      <c r="D1235">
        <v>1234</v>
      </c>
      <c r="E1235" s="263" t="s">
        <v>2702</v>
      </c>
      <c r="F1235" s="263" t="s">
        <v>2702</v>
      </c>
      <c r="G1235" s="263" t="s">
        <v>2699</v>
      </c>
      <c r="H1235" s="263" t="s">
        <v>2700</v>
      </c>
      <c r="I1235" s="262">
        <v>963</v>
      </c>
      <c r="J1235" s="263" t="s">
        <v>383</v>
      </c>
      <c r="K1235" s="187">
        <f t="shared" si="19"/>
        <v>3652</v>
      </c>
      <c r="L1235" s="188">
        <v>10</v>
      </c>
    </row>
    <row r="1236" spans="1:12" x14ac:dyDescent="0.25">
      <c r="A1236" s="262">
        <v>3769</v>
      </c>
      <c r="B1236" s="268" t="s">
        <v>382</v>
      </c>
      <c r="C1236" s="264"/>
      <c r="D1236">
        <v>1235</v>
      </c>
      <c r="E1236" s="263" t="s">
        <v>2703</v>
      </c>
      <c r="F1236" s="263" t="s">
        <v>2703</v>
      </c>
      <c r="G1236" s="263" t="s">
        <v>2704</v>
      </c>
      <c r="H1236" s="263" t="s">
        <v>2705</v>
      </c>
      <c r="I1236" s="262">
        <v>879</v>
      </c>
      <c r="J1236" s="263" t="s">
        <v>383</v>
      </c>
      <c r="K1236" s="187">
        <f t="shared" si="19"/>
        <v>3769</v>
      </c>
      <c r="L1236" s="188">
        <v>11</v>
      </c>
    </row>
    <row r="1237" spans="1:12" x14ac:dyDescent="0.25">
      <c r="A1237" s="262">
        <v>584</v>
      </c>
      <c r="B1237" s="268" t="s">
        <v>382</v>
      </c>
      <c r="C1237" s="264"/>
      <c r="D1237">
        <v>1236</v>
      </c>
      <c r="E1237" s="263" t="s">
        <v>2706</v>
      </c>
      <c r="F1237" s="263" t="s">
        <v>2706</v>
      </c>
      <c r="G1237" s="263" t="s">
        <v>2707</v>
      </c>
      <c r="H1237" s="263" t="s">
        <v>2708</v>
      </c>
      <c r="I1237" s="262">
        <v>1028</v>
      </c>
      <c r="J1237" s="263" t="s">
        <v>383</v>
      </c>
      <c r="K1237" s="187">
        <f t="shared" si="19"/>
        <v>584</v>
      </c>
      <c r="L1237" s="188">
        <v>12</v>
      </c>
    </row>
    <row r="1238" spans="1:12" x14ac:dyDescent="0.25">
      <c r="A1238" s="262">
        <v>3666</v>
      </c>
      <c r="B1238" s="268" t="s">
        <v>382</v>
      </c>
      <c r="C1238" s="264"/>
      <c r="D1238">
        <v>1237</v>
      </c>
      <c r="E1238" s="263" t="s">
        <v>2709</v>
      </c>
      <c r="F1238" s="263" t="s">
        <v>2710</v>
      </c>
      <c r="G1238" s="263" t="s">
        <v>1167</v>
      </c>
      <c r="H1238" s="263" t="s">
        <v>1168</v>
      </c>
      <c r="I1238" s="262">
        <v>959</v>
      </c>
      <c r="J1238" s="263" t="s">
        <v>383</v>
      </c>
      <c r="K1238" s="187">
        <f t="shared" si="19"/>
        <v>3666</v>
      </c>
      <c r="L1238" s="188">
        <v>13</v>
      </c>
    </row>
    <row r="1239" spans="1:12" x14ac:dyDescent="0.25">
      <c r="A1239" s="262">
        <v>3665</v>
      </c>
      <c r="B1239" s="268" t="s">
        <v>382</v>
      </c>
      <c r="C1239" s="264"/>
      <c r="D1239">
        <v>1238</v>
      </c>
      <c r="E1239" s="263" t="s">
        <v>2711</v>
      </c>
      <c r="F1239" s="263" t="s">
        <v>2712</v>
      </c>
      <c r="G1239" s="263" t="s">
        <v>1167</v>
      </c>
      <c r="H1239" s="263" t="s">
        <v>1168</v>
      </c>
      <c r="I1239" s="262">
        <v>959</v>
      </c>
      <c r="J1239" s="263" t="s">
        <v>383</v>
      </c>
      <c r="K1239" s="187">
        <f t="shared" si="19"/>
        <v>3665</v>
      </c>
      <c r="L1239" s="188">
        <v>14</v>
      </c>
    </row>
    <row r="1240" spans="1:12" x14ac:dyDescent="0.25">
      <c r="A1240" s="262">
        <v>4941</v>
      </c>
      <c r="B1240" s="268" t="s">
        <v>382</v>
      </c>
      <c r="C1240" s="264"/>
      <c r="D1240">
        <v>1239</v>
      </c>
      <c r="E1240" s="263" t="s">
        <v>2713</v>
      </c>
      <c r="F1240" s="263" t="s">
        <v>2714</v>
      </c>
      <c r="G1240" s="263" t="s">
        <v>1167</v>
      </c>
      <c r="H1240" s="263" t="s">
        <v>1168</v>
      </c>
      <c r="I1240" s="262">
        <v>959</v>
      </c>
      <c r="J1240" s="263" t="s">
        <v>383</v>
      </c>
      <c r="K1240" s="187">
        <f t="shared" si="19"/>
        <v>4941</v>
      </c>
      <c r="L1240" s="188">
        <v>15</v>
      </c>
    </row>
    <row r="1241" spans="1:12" x14ac:dyDescent="0.25">
      <c r="A1241" s="262">
        <v>2268</v>
      </c>
      <c r="B1241" s="268" t="s">
        <v>382</v>
      </c>
      <c r="C1241" s="264"/>
      <c r="D1241">
        <v>1240</v>
      </c>
      <c r="E1241" s="263" t="s">
        <v>2715</v>
      </c>
      <c r="F1241" s="263" t="s">
        <v>2715</v>
      </c>
      <c r="G1241" s="263" t="s">
        <v>2563</v>
      </c>
      <c r="H1241" s="263" t="s">
        <v>2564</v>
      </c>
      <c r="I1241" s="262">
        <v>459</v>
      </c>
      <c r="J1241" s="263" t="s">
        <v>383</v>
      </c>
      <c r="K1241" s="187">
        <f t="shared" si="19"/>
        <v>2268</v>
      </c>
      <c r="L1241" s="188">
        <v>16</v>
      </c>
    </row>
    <row r="1242" spans="1:12" x14ac:dyDescent="0.25">
      <c r="A1242" s="262">
        <v>2269</v>
      </c>
      <c r="B1242" s="268" t="s">
        <v>382</v>
      </c>
      <c r="C1242" s="264"/>
      <c r="D1242">
        <v>1241</v>
      </c>
      <c r="E1242" s="263" t="s">
        <v>2716</v>
      </c>
      <c r="F1242" s="263" t="s">
        <v>2716</v>
      </c>
      <c r="G1242" s="263" t="s">
        <v>2563</v>
      </c>
      <c r="H1242" s="263" t="s">
        <v>2564</v>
      </c>
      <c r="I1242" s="262">
        <v>459</v>
      </c>
      <c r="J1242" s="263" t="s">
        <v>383</v>
      </c>
      <c r="K1242" s="187">
        <f t="shared" si="19"/>
        <v>2269</v>
      </c>
      <c r="L1242" s="188">
        <v>17</v>
      </c>
    </row>
    <row r="1243" spans="1:12" x14ac:dyDescent="0.25">
      <c r="A1243" s="262">
        <v>221</v>
      </c>
      <c r="B1243" s="268" t="s">
        <v>382</v>
      </c>
      <c r="C1243" s="264"/>
      <c r="D1243">
        <v>1242</v>
      </c>
      <c r="E1243" s="263" t="s">
        <v>2717</v>
      </c>
      <c r="F1243" s="263" t="s">
        <v>2717</v>
      </c>
      <c r="G1243" s="263" t="s">
        <v>1009</v>
      </c>
      <c r="H1243" s="263" t="s">
        <v>1010</v>
      </c>
      <c r="I1243" s="262">
        <v>488</v>
      </c>
      <c r="J1243" s="263" t="s">
        <v>383</v>
      </c>
      <c r="K1243" s="187">
        <f t="shared" si="19"/>
        <v>221</v>
      </c>
      <c r="L1243" s="188">
        <v>18</v>
      </c>
    </row>
    <row r="1244" spans="1:12" x14ac:dyDescent="0.25">
      <c r="A1244" s="262">
        <v>3525</v>
      </c>
      <c r="B1244" s="268" t="s">
        <v>382</v>
      </c>
      <c r="C1244" s="264"/>
      <c r="D1244">
        <v>1243</v>
      </c>
      <c r="E1244" s="263" t="s">
        <v>2718</v>
      </c>
      <c r="F1244" s="263" t="s">
        <v>2718</v>
      </c>
      <c r="G1244" s="263" t="s">
        <v>2719</v>
      </c>
      <c r="H1244" s="263" t="s">
        <v>2720</v>
      </c>
      <c r="I1244" s="262">
        <v>825</v>
      </c>
      <c r="J1244" s="263" t="s">
        <v>383</v>
      </c>
      <c r="K1244" s="187">
        <f t="shared" si="19"/>
        <v>3525</v>
      </c>
      <c r="L1244" s="188">
        <v>19</v>
      </c>
    </row>
    <row r="1245" spans="1:12" x14ac:dyDescent="0.25">
      <c r="A1245" s="262">
        <v>3526</v>
      </c>
      <c r="B1245" s="268" t="s">
        <v>382</v>
      </c>
      <c r="C1245" s="264"/>
      <c r="D1245">
        <v>1244</v>
      </c>
      <c r="E1245" s="263" t="s">
        <v>2721</v>
      </c>
      <c r="F1245" s="263" t="s">
        <v>2722</v>
      </c>
      <c r="G1245" s="263" t="s">
        <v>2719</v>
      </c>
      <c r="H1245" s="263" t="s">
        <v>2720</v>
      </c>
      <c r="I1245" s="262">
        <v>825</v>
      </c>
      <c r="J1245" s="263" t="s">
        <v>383</v>
      </c>
      <c r="K1245" s="187">
        <f t="shared" si="19"/>
        <v>3526</v>
      </c>
      <c r="L1245" s="188">
        <v>20</v>
      </c>
    </row>
    <row r="1246" spans="1:12" x14ac:dyDescent="0.25">
      <c r="A1246" s="262">
        <v>3522</v>
      </c>
      <c r="B1246" s="268" t="s">
        <v>382</v>
      </c>
      <c r="C1246" s="264"/>
      <c r="D1246">
        <v>1245</v>
      </c>
      <c r="E1246" s="263" t="s">
        <v>2723</v>
      </c>
      <c r="F1246" s="263" t="s">
        <v>2723</v>
      </c>
      <c r="G1246" s="263" t="s">
        <v>2719</v>
      </c>
      <c r="H1246" s="263" t="s">
        <v>2720</v>
      </c>
      <c r="I1246" s="262">
        <v>825</v>
      </c>
      <c r="J1246" s="263" t="s">
        <v>383</v>
      </c>
      <c r="K1246" s="187">
        <f t="shared" si="19"/>
        <v>3522</v>
      </c>
      <c r="L1246" s="188">
        <v>21</v>
      </c>
    </row>
    <row r="1247" spans="1:12" x14ac:dyDescent="0.25">
      <c r="A1247" s="262">
        <v>3523</v>
      </c>
      <c r="B1247" s="268" t="s">
        <v>382</v>
      </c>
      <c r="C1247" s="264"/>
      <c r="D1247">
        <v>1246</v>
      </c>
      <c r="E1247" s="263" t="s">
        <v>2724</v>
      </c>
      <c r="F1247" s="263" t="s">
        <v>2725</v>
      </c>
      <c r="G1247" s="263" t="s">
        <v>2719</v>
      </c>
      <c r="H1247" s="263" t="s">
        <v>2720</v>
      </c>
      <c r="I1247" s="262">
        <v>825</v>
      </c>
      <c r="J1247" s="263" t="s">
        <v>383</v>
      </c>
      <c r="K1247" s="187">
        <f t="shared" si="19"/>
        <v>3523</v>
      </c>
      <c r="L1247" s="188">
        <v>22</v>
      </c>
    </row>
    <row r="1248" spans="1:12" x14ac:dyDescent="0.25">
      <c r="A1248" s="262">
        <v>3527</v>
      </c>
      <c r="B1248" s="268" t="s">
        <v>382</v>
      </c>
      <c r="C1248" s="264"/>
      <c r="D1248">
        <v>1247</v>
      </c>
      <c r="E1248" s="263" t="s">
        <v>2726</v>
      </c>
      <c r="F1248" s="263" t="s">
        <v>2726</v>
      </c>
      <c r="G1248" s="263" t="s">
        <v>2719</v>
      </c>
      <c r="H1248" s="263" t="s">
        <v>2720</v>
      </c>
      <c r="I1248" s="262">
        <v>825</v>
      </c>
      <c r="J1248" s="263" t="s">
        <v>383</v>
      </c>
      <c r="K1248" s="187">
        <f t="shared" si="19"/>
        <v>3527</v>
      </c>
      <c r="L1248" s="188">
        <v>23</v>
      </c>
    </row>
    <row r="1249" spans="1:12" x14ac:dyDescent="0.25">
      <c r="A1249" s="262">
        <v>3434</v>
      </c>
      <c r="B1249" s="268" t="s">
        <v>382</v>
      </c>
      <c r="C1249" s="264"/>
      <c r="D1249">
        <v>1248</v>
      </c>
      <c r="E1249" s="263" t="s">
        <v>2727</v>
      </c>
      <c r="F1249" s="263" t="s">
        <v>2727</v>
      </c>
      <c r="G1249" s="263" t="s">
        <v>1009</v>
      </c>
      <c r="H1249" s="263" t="s">
        <v>1010</v>
      </c>
      <c r="I1249" s="262">
        <v>488</v>
      </c>
      <c r="J1249" s="263" t="s">
        <v>383</v>
      </c>
      <c r="K1249" s="187">
        <f t="shared" si="19"/>
        <v>3434</v>
      </c>
      <c r="L1249" s="188">
        <v>24</v>
      </c>
    </row>
    <row r="1250" spans="1:12" x14ac:dyDescent="0.25">
      <c r="A1250" s="262">
        <v>2967</v>
      </c>
      <c r="B1250" s="268" t="s">
        <v>382</v>
      </c>
      <c r="C1250" s="264"/>
      <c r="D1250">
        <v>1249</v>
      </c>
      <c r="E1250" s="263" t="s">
        <v>2728</v>
      </c>
      <c r="F1250" s="263" t="s">
        <v>2728</v>
      </c>
      <c r="G1250" s="263" t="s">
        <v>2685</v>
      </c>
      <c r="H1250" s="263" t="s">
        <v>404</v>
      </c>
      <c r="I1250" s="262">
        <v>621</v>
      </c>
      <c r="J1250" s="263" t="s">
        <v>398</v>
      </c>
      <c r="K1250" s="187">
        <f t="shared" si="19"/>
        <v>2967</v>
      </c>
      <c r="L1250" s="188">
        <v>1</v>
      </c>
    </row>
    <row r="1251" spans="1:12" x14ac:dyDescent="0.25">
      <c r="A1251" s="262">
        <v>4415</v>
      </c>
      <c r="B1251" s="268" t="s">
        <v>382</v>
      </c>
      <c r="C1251" s="264"/>
      <c r="D1251">
        <v>1250</v>
      </c>
      <c r="E1251" s="263" t="s">
        <v>2729</v>
      </c>
      <c r="F1251" s="263" t="s">
        <v>2729</v>
      </c>
      <c r="G1251" s="263" t="s">
        <v>2685</v>
      </c>
      <c r="H1251" s="263" t="s">
        <v>404</v>
      </c>
      <c r="I1251" s="262">
        <v>621</v>
      </c>
      <c r="J1251" s="263" t="s">
        <v>398</v>
      </c>
      <c r="K1251" s="187">
        <f t="shared" si="19"/>
        <v>4415</v>
      </c>
      <c r="L1251" s="188">
        <v>2</v>
      </c>
    </row>
    <row r="1252" spans="1:12" x14ac:dyDescent="0.25">
      <c r="A1252" s="262">
        <v>4418</v>
      </c>
      <c r="B1252" s="268" t="s">
        <v>382</v>
      </c>
      <c r="C1252" s="264"/>
      <c r="D1252">
        <v>1251</v>
      </c>
      <c r="E1252" s="263" t="s">
        <v>2730</v>
      </c>
      <c r="F1252" s="263" t="s">
        <v>2730</v>
      </c>
      <c r="G1252" s="263" t="s">
        <v>2685</v>
      </c>
      <c r="H1252" s="263" t="s">
        <v>404</v>
      </c>
      <c r="I1252" s="262">
        <v>621</v>
      </c>
      <c r="J1252" s="263" t="s">
        <v>398</v>
      </c>
      <c r="K1252" s="187">
        <f t="shared" si="19"/>
        <v>4418</v>
      </c>
      <c r="L1252" s="188">
        <v>3</v>
      </c>
    </row>
    <row r="1253" spans="1:12" x14ac:dyDescent="0.25">
      <c r="A1253" s="262">
        <v>2968</v>
      </c>
      <c r="B1253" s="268" t="s">
        <v>382</v>
      </c>
      <c r="C1253" s="264"/>
      <c r="D1253">
        <v>1252</v>
      </c>
      <c r="E1253" s="263" t="s">
        <v>2731</v>
      </c>
      <c r="F1253" s="263" t="s">
        <v>2731</v>
      </c>
      <c r="G1253" s="263" t="s">
        <v>2685</v>
      </c>
      <c r="H1253" s="263" t="s">
        <v>404</v>
      </c>
      <c r="I1253" s="262">
        <v>621</v>
      </c>
      <c r="J1253" s="263" t="s">
        <v>398</v>
      </c>
      <c r="K1253" s="187">
        <f t="shared" si="19"/>
        <v>2968</v>
      </c>
      <c r="L1253" s="188">
        <v>4</v>
      </c>
    </row>
    <row r="1254" spans="1:12" x14ac:dyDescent="0.25">
      <c r="A1254" s="262">
        <v>4592</v>
      </c>
      <c r="B1254" s="268" t="s">
        <v>382</v>
      </c>
      <c r="C1254" s="264"/>
      <c r="D1254">
        <v>1253</v>
      </c>
      <c r="E1254" s="263" t="s">
        <v>2732</v>
      </c>
      <c r="F1254" s="263" t="s">
        <v>2732</v>
      </c>
      <c r="G1254" s="263" t="s">
        <v>2685</v>
      </c>
      <c r="H1254" s="263" t="s">
        <v>404</v>
      </c>
      <c r="I1254" s="262">
        <v>621</v>
      </c>
      <c r="J1254" s="263" t="s">
        <v>398</v>
      </c>
      <c r="K1254" s="187">
        <f t="shared" si="19"/>
        <v>4592</v>
      </c>
      <c r="L1254" s="188">
        <v>5</v>
      </c>
    </row>
    <row r="1255" spans="1:12" x14ac:dyDescent="0.25">
      <c r="A1255" s="262">
        <v>4371</v>
      </c>
      <c r="B1255" s="268" t="s">
        <v>382</v>
      </c>
      <c r="C1255" s="264"/>
      <c r="D1255">
        <v>1254</v>
      </c>
      <c r="E1255" s="263" t="s">
        <v>2733</v>
      </c>
      <c r="F1255" s="263" t="s">
        <v>2734</v>
      </c>
      <c r="G1255" s="263" t="s">
        <v>2596</v>
      </c>
      <c r="H1255" s="263" t="s">
        <v>2597</v>
      </c>
      <c r="I1255" s="262">
        <v>512</v>
      </c>
      <c r="J1255" s="263" t="s">
        <v>383</v>
      </c>
      <c r="K1255" s="187">
        <f t="shared" si="19"/>
        <v>4371</v>
      </c>
      <c r="L1255" s="188">
        <v>6</v>
      </c>
    </row>
    <row r="1256" spans="1:12" x14ac:dyDescent="0.25">
      <c r="A1256" s="262">
        <v>4370</v>
      </c>
      <c r="B1256" s="268" t="s">
        <v>382</v>
      </c>
      <c r="C1256" s="264"/>
      <c r="D1256">
        <v>1255</v>
      </c>
      <c r="E1256" s="263" t="s">
        <v>2735</v>
      </c>
      <c r="F1256" s="263" t="s">
        <v>2736</v>
      </c>
      <c r="G1256" s="263" t="s">
        <v>2596</v>
      </c>
      <c r="H1256" s="263" t="s">
        <v>2597</v>
      </c>
      <c r="I1256" s="262">
        <v>512</v>
      </c>
      <c r="J1256" s="263" t="s">
        <v>383</v>
      </c>
      <c r="K1256" s="187">
        <f t="shared" si="19"/>
        <v>4370</v>
      </c>
      <c r="L1256" s="188">
        <v>7</v>
      </c>
    </row>
    <row r="1257" spans="1:12" x14ac:dyDescent="0.25">
      <c r="A1257" s="262">
        <v>3779</v>
      </c>
      <c r="B1257" s="268" t="s">
        <v>382</v>
      </c>
      <c r="C1257" s="264"/>
      <c r="D1257">
        <v>1256</v>
      </c>
      <c r="E1257" s="263" t="s">
        <v>2737</v>
      </c>
      <c r="F1257" s="263" t="s">
        <v>2737</v>
      </c>
      <c r="G1257" s="263" t="s">
        <v>1009</v>
      </c>
      <c r="H1257" s="263" t="s">
        <v>1010</v>
      </c>
      <c r="I1257" s="262">
        <v>488</v>
      </c>
      <c r="J1257" s="263" t="s">
        <v>383</v>
      </c>
      <c r="K1257" s="187">
        <f t="shared" si="19"/>
        <v>3779</v>
      </c>
      <c r="L1257" s="188">
        <v>8</v>
      </c>
    </row>
    <row r="1258" spans="1:12" x14ac:dyDescent="0.25">
      <c r="A1258" s="262">
        <v>3481</v>
      </c>
      <c r="B1258" s="268" t="s">
        <v>382</v>
      </c>
      <c r="C1258" s="264"/>
      <c r="D1258">
        <v>1257</v>
      </c>
      <c r="E1258" s="263" t="s">
        <v>2738</v>
      </c>
      <c r="F1258" s="263" t="s">
        <v>2738</v>
      </c>
      <c r="G1258" s="263" t="s">
        <v>2685</v>
      </c>
      <c r="H1258" s="263" t="s">
        <v>404</v>
      </c>
      <c r="I1258" s="262">
        <v>621</v>
      </c>
      <c r="J1258" s="263" t="s">
        <v>398</v>
      </c>
      <c r="K1258" s="187">
        <f t="shared" si="19"/>
        <v>3481</v>
      </c>
      <c r="L1258" s="188">
        <v>9</v>
      </c>
    </row>
    <row r="1259" spans="1:12" x14ac:dyDescent="0.25">
      <c r="A1259" s="262">
        <v>4604</v>
      </c>
      <c r="B1259" s="268" t="s">
        <v>382</v>
      </c>
      <c r="C1259" s="264"/>
      <c r="D1259">
        <v>1258</v>
      </c>
      <c r="E1259" s="263" t="s">
        <v>2739</v>
      </c>
      <c r="F1259" s="263" t="s">
        <v>2739</v>
      </c>
      <c r="G1259" s="263" t="s">
        <v>2685</v>
      </c>
      <c r="H1259" s="263" t="s">
        <v>404</v>
      </c>
      <c r="I1259" s="262">
        <v>621</v>
      </c>
      <c r="J1259" s="263" t="s">
        <v>398</v>
      </c>
      <c r="K1259" s="187">
        <f t="shared" si="19"/>
        <v>4604</v>
      </c>
      <c r="L1259" s="188">
        <v>10</v>
      </c>
    </row>
    <row r="1260" spans="1:12" x14ac:dyDescent="0.25">
      <c r="A1260" s="262">
        <v>2973</v>
      </c>
      <c r="B1260" s="268" t="s">
        <v>382</v>
      </c>
      <c r="C1260" s="264"/>
      <c r="D1260">
        <v>1259</v>
      </c>
      <c r="E1260" s="263" t="s">
        <v>2740</v>
      </c>
      <c r="F1260" s="263" t="s">
        <v>2740</v>
      </c>
      <c r="G1260" s="263" t="s">
        <v>2685</v>
      </c>
      <c r="H1260" s="263" t="s">
        <v>404</v>
      </c>
      <c r="I1260" s="262">
        <v>621</v>
      </c>
      <c r="J1260" s="263" t="s">
        <v>398</v>
      </c>
      <c r="K1260" s="187">
        <f t="shared" si="19"/>
        <v>2973</v>
      </c>
      <c r="L1260" s="188">
        <v>11</v>
      </c>
    </row>
    <row r="1261" spans="1:12" x14ac:dyDescent="0.25">
      <c r="A1261" s="262">
        <v>6256</v>
      </c>
      <c r="B1261" s="268" t="s">
        <v>382</v>
      </c>
      <c r="C1261" s="264"/>
      <c r="D1261">
        <v>1260</v>
      </c>
      <c r="E1261" s="263" t="s">
        <v>2741</v>
      </c>
      <c r="F1261" s="263" t="s">
        <v>2741</v>
      </c>
      <c r="G1261" s="263" t="s">
        <v>2685</v>
      </c>
      <c r="H1261" s="263" t="s">
        <v>404</v>
      </c>
      <c r="I1261" s="262">
        <v>621</v>
      </c>
      <c r="J1261" s="263" t="s">
        <v>398</v>
      </c>
      <c r="K1261" s="187">
        <f t="shared" si="19"/>
        <v>6256</v>
      </c>
      <c r="L1261" s="188">
        <v>12</v>
      </c>
    </row>
    <row r="1262" spans="1:12" x14ac:dyDescent="0.25">
      <c r="A1262" s="262">
        <v>6257</v>
      </c>
      <c r="B1262" s="268" t="s">
        <v>382</v>
      </c>
      <c r="C1262" s="264"/>
      <c r="D1262">
        <v>1261</v>
      </c>
      <c r="E1262" s="263" t="s">
        <v>2742</v>
      </c>
      <c r="F1262" s="263" t="s">
        <v>2742</v>
      </c>
      <c r="G1262" s="263" t="s">
        <v>2685</v>
      </c>
      <c r="H1262" s="263" t="s">
        <v>404</v>
      </c>
      <c r="I1262" s="262">
        <v>621</v>
      </c>
      <c r="J1262" s="263" t="s">
        <v>398</v>
      </c>
      <c r="K1262" s="187">
        <f t="shared" si="19"/>
        <v>6257</v>
      </c>
      <c r="L1262" s="188">
        <v>13</v>
      </c>
    </row>
    <row r="1263" spans="1:12" x14ac:dyDescent="0.25">
      <c r="A1263" s="262">
        <v>4599</v>
      </c>
      <c r="B1263" s="268" t="s">
        <v>382</v>
      </c>
      <c r="C1263" s="264"/>
      <c r="D1263">
        <v>1262</v>
      </c>
      <c r="E1263" s="263" t="s">
        <v>2743</v>
      </c>
      <c r="F1263" s="263" t="s">
        <v>2743</v>
      </c>
      <c r="G1263" s="263" t="s">
        <v>2685</v>
      </c>
      <c r="H1263" s="263" t="s">
        <v>404</v>
      </c>
      <c r="I1263" s="262">
        <v>621</v>
      </c>
      <c r="J1263" s="263" t="s">
        <v>398</v>
      </c>
      <c r="K1263" s="187">
        <f t="shared" si="19"/>
        <v>4599</v>
      </c>
      <c r="L1263" s="188">
        <v>14</v>
      </c>
    </row>
    <row r="1264" spans="1:12" x14ac:dyDescent="0.25">
      <c r="A1264" s="262">
        <v>5560</v>
      </c>
      <c r="B1264" s="268" t="s">
        <v>382</v>
      </c>
      <c r="C1264" s="264"/>
      <c r="D1264">
        <v>1263</v>
      </c>
      <c r="E1264" s="263" t="s">
        <v>2744</v>
      </c>
      <c r="F1264" s="263" t="s">
        <v>2744</v>
      </c>
      <c r="G1264" s="263" t="s">
        <v>2685</v>
      </c>
      <c r="H1264" s="263" t="s">
        <v>404</v>
      </c>
      <c r="I1264" s="262">
        <v>621</v>
      </c>
      <c r="J1264" s="263" t="s">
        <v>398</v>
      </c>
      <c r="K1264" s="187">
        <f t="shared" si="19"/>
        <v>5560</v>
      </c>
      <c r="L1264" s="188">
        <v>15</v>
      </c>
    </row>
    <row r="1265" spans="1:12" x14ac:dyDescent="0.25">
      <c r="A1265" s="262">
        <v>6258</v>
      </c>
      <c r="B1265" s="268" t="s">
        <v>382</v>
      </c>
      <c r="C1265" s="264"/>
      <c r="D1265">
        <v>1264</v>
      </c>
      <c r="E1265" s="263" t="s">
        <v>2745</v>
      </c>
      <c r="F1265" s="263" t="s">
        <v>2745</v>
      </c>
      <c r="G1265" s="263" t="s">
        <v>2685</v>
      </c>
      <c r="H1265" s="263" t="s">
        <v>404</v>
      </c>
      <c r="I1265" s="262">
        <v>621</v>
      </c>
      <c r="J1265" s="263" t="s">
        <v>398</v>
      </c>
      <c r="K1265" s="187">
        <f t="shared" si="19"/>
        <v>6258</v>
      </c>
      <c r="L1265" s="188">
        <v>16</v>
      </c>
    </row>
    <row r="1266" spans="1:12" x14ac:dyDescent="0.25">
      <c r="A1266" s="262">
        <v>4600</v>
      </c>
      <c r="B1266" s="268" t="s">
        <v>382</v>
      </c>
      <c r="C1266" s="264"/>
      <c r="D1266">
        <v>1265</v>
      </c>
      <c r="E1266" s="263" t="s">
        <v>2746</v>
      </c>
      <c r="F1266" s="263" t="s">
        <v>2746</v>
      </c>
      <c r="G1266" s="263" t="s">
        <v>2685</v>
      </c>
      <c r="H1266" s="263" t="s">
        <v>404</v>
      </c>
      <c r="I1266" s="262">
        <v>621</v>
      </c>
      <c r="J1266" s="263" t="s">
        <v>398</v>
      </c>
      <c r="K1266" s="187">
        <f t="shared" si="19"/>
        <v>4600</v>
      </c>
      <c r="L1266" s="188">
        <v>17</v>
      </c>
    </row>
    <row r="1267" spans="1:12" x14ac:dyDescent="0.25">
      <c r="A1267" s="262">
        <v>6259</v>
      </c>
      <c r="B1267" s="268" t="s">
        <v>382</v>
      </c>
      <c r="C1267" s="264"/>
      <c r="D1267">
        <v>1266</v>
      </c>
      <c r="E1267" s="263" t="s">
        <v>2747</v>
      </c>
      <c r="F1267" s="263" t="s">
        <v>2747</v>
      </c>
      <c r="G1267" s="263" t="s">
        <v>2685</v>
      </c>
      <c r="H1267" s="263" t="s">
        <v>404</v>
      </c>
      <c r="I1267" s="262">
        <v>621</v>
      </c>
      <c r="J1267" s="263" t="s">
        <v>398</v>
      </c>
      <c r="K1267" s="187">
        <f t="shared" si="19"/>
        <v>6259</v>
      </c>
      <c r="L1267" s="188">
        <v>18</v>
      </c>
    </row>
    <row r="1268" spans="1:12" x14ac:dyDescent="0.25">
      <c r="A1268" s="262">
        <v>6260</v>
      </c>
      <c r="B1268" s="268" t="s">
        <v>382</v>
      </c>
      <c r="C1268" s="264"/>
      <c r="D1268">
        <v>1267</v>
      </c>
      <c r="E1268" s="263" t="s">
        <v>2748</v>
      </c>
      <c r="F1268" s="263" t="s">
        <v>2748</v>
      </c>
      <c r="G1268" s="263" t="s">
        <v>2685</v>
      </c>
      <c r="H1268" s="263" t="s">
        <v>404</v>
      </c>
      <c r="I1268" s="262">
        <v>621</v>
      </c>
      <c r="J1268" s="263" t="s">
        <v>398</v>
      </c>
      <c r="K1268" s="187">
        <f t="shared" si="19"/>
        <v>6260</v>
      </c>
      <c r="L1268" s="188">
        <v>19</v>
      </c>
    </row>
    <row r="1269" spans="1:12" x14ac:dyDescent="0.25">
      <c r="A1269" s="262">
        <v>6265</v>
      </c>
      <c r="B1269" s="268" t="s">
        <v>382</v>
      </c>
      <c r="C1269" s="264"/>
      <c r="D1269">
        <v>1268</v>
      </c>
      <c r="E1269" s="263" t="s">
        <v>2749</v>
      </c>
      <c r="F1269" s="263" t="s">
        <v>2749</v>
      </c>
      <c r="G1269" s="263" t="s">
        <v>2685</v>
      </c>
      <c r="H1269" s="263" t="s">
        <v>404</v>
      </c>
      <c r="I1269" s="262">
        <v>621</v>
      </c>
      <c r="J1269" s="263" t="s">
        <v>398</v>
      </c>
      <c r="K1269" s="187">
        <f t="shared" si="19"/>
        <v>6265</v>
      </c>
      <c r="L1269" s="188">
        <v>20</v>
      </c>
    </row>
    <row r="1270" spans="1:12" x14ac:dyDescent="0.25">
      <c r="A1270" s="262">
        <v>6266</v>
      </c>
      <c r="B1270" s="268" t="s">
        <v>382</v>
      </c>
      <c r="C1270" s="264"/>
      <c r="D1270">
        <v>1269</v>
      </c>
      <c r="E1270" s="263" t="s">
        <v>2750</v>
      </c>
      <c r="F1270" s="263" t="s">
        <v>2750</v>
      </c>
      <c r="G1270" s="263" t="s">
        <v>2685</v>
      </c>
      <c r="H1270" s="263" t="s">
        <v>404</v>
      </c>
      <c r="I1270" s="262">
        <v>621</v>
      </c>
      <c r="J1270" s="263" t="s">
        <v>398</v>
      </c>
      <c r="K1270" s="187">
        <f t="shared" si="19"/>
        <v>6266</v>
      </c>
      <c r="L1270" s="188">
        <v>21</v>
      </c>
    </row>
    <row r="1271" spans="1:12" x14ac:dyDescent="0.25">
      <c r="A1271" s="262">
        <v>4593</v>
      </c>
      <c r="B1271" s="268" t="s">
        <v>382</v>
      </c>
      <c r="C1271" s="264"/>
      <c r="D1271">
        <v>1270</v>
      </c>
      <c r="E1271" s="263" t="s">
        <v>2751</v>
      </c>
      <c r="F1271" s="263" t="s">
        <v>2751</v>
      </c>
      <c r="G1271" s="263" t="s">
        <v>2685</v>
      </c>
      <c r="H1271" s="263" t="s">
        <v>404</v>
      </c>
      <c r="I1271" s="262">
        <v>621</v>
      </c>
      <c r="J1271" s="263" t="s">
        <v>398</v>
      </c>
      <c r="K1271" s="187">
        <f t="shared" si="19"/>
        <v>4593</v>
      </c>
      <c r="L1271" s="188">
        <v>22</v>
      </c>
    </row>
    <row r="1272" spans="1:12" x14ac:dyDescent="0.25">
      <c r="A1272" s="262">
        <v>6267</v>
      </c>
      <c r="B1272" s="268" t="s">
        <v>382</v>
      </c>
      <c r="C1272" s="264"/>
      <c r="D1272">
        <v>1271</v>
      </c>
      <c r="E1272" s="263" t="s">
        <v>2752</v>
      </c>
      <c r="F1272" s="263" t="s">
        <v>2752</v>
      </c>
      <c r="G1272" s="263" t="s">
        <v>2685</v>
      </c>
      <c r="H1272" s="263" t="s">
        <v>404</v>
      </c>
      <c r="I1272" s="262">
        <v>621</v>
      </c>
      <c r="J1272" s="263" t="s">
        <v>398</v>
      </c>
      <c r="K1272" s="187">
        <f t="shared" si="19"/>
        <v>6267</v>
      </c>
      <c r="L1272" s="188">
        <v>23</v>
      </c>
    </row>
    <row r="1273" spans="1:12" x14ac:dyDescent="0.25">
      <c r="A1273" s="262">
        <v>6268</v>
      </c>
      <c r="B1273" s="268" t="s">
        <v>382</v>
      </c>
      <c r="C1273" s="264"/>
      <c r="D1273">
        <v>1272</v>
      </c>
      <c r="E1273" s="263" t="s">
        <v>2753</v>
      </c>
      <c r="F1273" s="263" t="s">
        <v>2753</v>
      </c>
      <c r="G1273" s="263" t="s">
        <v>2685</v>
      </c>
      <c r="H1273" s="263" t="s">
        <v>404</v>
      </c>
      <c r="I1273" s="262">
        <v>621</v>
      </c>
      <c r="J1273" s="263" t="s">
        <v>398</v>
      </c>
      <c r="K1273" s="187">
        <f t="shared" si="19"/>
        <v>6268</v>
      </c>
      <c r="L1273" s="188">
        <v>24</v>
      </c>
    </row>
    <row r="1274" spans="1:12" x14ac:dyDescent="0.25">
      <c r="A1274" s="262">
        <v>5330</v>
      </c>
      <c r="B1274" s="268" t="s">
        <v>382</v>
      </c>
      <c r="C1274" s="264"/>
      <c r="D1274">
        <v>1273</v>
      </c>
      <c r="E1274" s="263" t="s">
        <v>2754</v>
      </c>
      <c r="F1274" s="263" t="s">
        <v>2754</v>
      </c>
      <c r="G1274" s="263" t="s">
        <v>2596</v>
      </c>
      <c r="H1274" s="263" t="s">
        <v>2597</v>
      </c>
      <c r="I1274" s="262">
        <v>512</v>
      </c>
      <c r="J1274" s="263" t="s">
        <v>383</v>
      </c>
      <c r="K1274" s="187">
        <f t="shared" si="19"/>
        <v>5330</v>
      </c>
      <c r="L1274" s="188">
        <v>1</v>
      </c>
    </row>
    <row r="1275" spans="1:12" x14ac:dyDescent="0.25">
      <c r="A1275" s="262">
        <v>6271</v>
      </c>
      <c r="B1275" s="268" t="s">
        <v>382</v>
      </c>
      <c r="C1275" s="264"/>
      <c r="D1275">
        <v>1274</v>
      </c>
      <c r="E1275" s="263" t="s">
        <v>2755</v>
      </c>
      <c r="F1275" s="263" t="s">
        <v>2756</v>
      </c>
      <c r="G1275" s="263" t="s">
        <v>2685</v>
      </c>
      <c r="H1275" s="263" t="s">
        <v>404</v>
      </c>
      <c r="I1275" s="262">
        <v>621</v>
      </c>
      <c r="J1275" s="263" t="s">
        <v>398</v>
      </c>
      <c r="K1275" s="187">
        <f t="shared" si="19"/>
        <v>6271</v>
      </c>
      <c r="L1275" s="188">
        <v>2</v>
      </c>
    </row>
    <row r="1276" spans="1:12" x14ac:dyDescent="0.25">
      <c r="A1276" s="262">
        <v>235</v>
      </c>
      <c r="B1276" s="268" t="s">
        <v>382</v>
      </c>
      <c r="C1276" s="264"/>
      <c r="D1276">
        <v>1275</v>
      </c>
      <c r="E1276" s="263" t="s">
        <v>2757</v>
      </c>
      <c r="F1276" s="263" t="s">
        <v>2757</v>
      </c>
      <c r="G1276" s="263" t="s">
        <v>631</v>
      </c>
      <c r="H1276" s="263" t="s">
        <v>632</v>
      </c>
      <c r="I1276" s="262">
        <v>635</v>
      </c>
      <c r="J1276" s="263" t="s">
        <v>383</v>
      </c>
      <c r="K1276" s="187">
        <f t="shared" si="19"/>
        <v>235</v>
      </c>
      <c r="L1276" s="188">
        <v>3</v>
      </c>
    </row>
    <row r="1277" spans="1:12" x14ac:dyDescent="0.25">
      <c r="A1277" s="262">
        <v>3858</v>
      </c>
      <c r="B1277" s="268" t="s">
        <v>382</v>
      </c>
      <c r="C1277" s="264"/>
      <c r="D1277">
        <v>1276</v>
      </c>
      <c r="E1277" s="263" t="s">
        <v>2758</v>
      </c>
      <c r="F1277" s="263" t="s">
        <v>2759</v>
      </c>
      <c r="G1277" s="263" t="s">
        <v>2760</v>
      </c>
      <c r="H1277" s="263" t="s">
        <v>405</v>
      </c>
      <c r="I1277" s="262">
        <v>903</v>
      </c>
      <c r="J1277" s="263" t="s">
        <v>383</v>
      </c>
      <c r="K1277" s="187">
        <f t="shared" si="19"/>
        <v>3858</v>
      </c>
      <c r="L1277" s="188">
        <v>4</v>
      </c>
    </row>
    <row r="1278" spans="1:12" x14ac:dyDescent="0.25">
      <c r="A1278" s="262">
        <v>3857</v>
      </c>
      <c r="B1278" s="268" t="s">
        <v>382</v>
      </c>
      <c r="C1278" s="264"/>
      <c r="D1278">
        <v>1277</v>
      </c>
      <c r="E1278" s="263" t="s">
        <v>2761</v>
      </c>
      <c r="F1278" s="263" t="s">
        <v>2761</v>
      </c>
      <c r="G1278" s="263" t="s">
        <v>2760</v>
      </c>
      <c r="H1278" s="263" t="s">
        <v>405</v>
      </c>
      <c r="I1278" s="262">
        <v>903</v>
      </c>
      <c r="J1278" s="263" t="s">
        <v>383</v>
      </c>
      <c r="K1278" s="187">
        <f t="shared" si="19"/>
        <v>3857</v>
      </c>
      <c r="L1278" s="188">
        <v>5</v>
      </c>
    </row>
    <row r="1279" spans="1:12" x14ac:dyDescent="0.25">
      <c r="A1279" s="262">
        <v>6295</v>
      </c>
      <c r="B1279" s="268" t="s">
        <v>382</v>
      </c>
      <c r="C1279" s="264"/>
      <c r="D1279">
        <v>1278</v>
      </c>
      <c r="E1279" s="263" t="s">
        <v>2762</v>
      </c>
      <c r="F1279" s="263" t="s">
        <v>2763</v>
      </c>
      <c r="G1279" s="263" t="s">
        <v>2685</v>
      </c>
      <c r="H1279" s="263" t="s">
        <v>404</v>
      </c>
      <c r="I1279" s="262">
        <v>621</v>
      </c>
      <c r="J1279" s="263" t="s">
        <v>398</v>
      </c>
      <c r="K1279" s="187">
        <f t="shared" si="19"/>
        <v>6295</v>
      </c>
      <c r="L1279" s="188">
        <v>6</v>
      </c>
    </row>
    <row r="1280" spans="1:12" x14ac:dyDescent="0.25">
      <c r="A1280" s="262">
        <v>2986</v>
      </c>
      <c r="B1280" s="268" t="s">
        <v>382</v>
      </c>
      <c r="C1280" s="264"/>
      <c r="D1280">
        <v>1279</v>
      </c>
      <c r="E1280" s="263" t="s">
        <v>2764</v>
      </c>
      <c r="F1280" s="263" t="s">
        <v>2764</v>
      </c>
      <c r="G1280" s="263" t="s">
        <v>2685</v>
      </c>
      <c r="H1280" s="263" t="s">
        <v>404</v>
      </c>
      <c r="I1280" s="262">
        <v>621</v>
      </c>
      <c r="J1280" s="263" t="s">
        <v>398</v>
      </c>
      <c r="K1280" s="187">
        <f t="shared" si="19"/>
        <v>2986</v>
      </c>
      <c r="L1280" s="188">
        <v>7</v>
      </c>
    </row>
    <row r="1281" spans="1:12" x14ac:dyDescent="0.25">
      <c r="A1281" s="262">
        <v>264</v>
      </c>
      <c r="B1281" s="268" t="s">
        <v>382</v>
      </c>
      <c r="C1281" s="264"/>
      <c r="D1281">
        <v>1280</v>
      </c>
      <c r="E1281" s="263" t="s">
        <v>2765</v>
      </c>
      <c r="F1281" s="263" t="s">
        <v>2765</v>
      </c>
      <c r="G1281" s="263" t="s">
        <v>208</v>
      </c>
      <c r="H1281" s="263" t="s">
        <v>42</v>
      </c>
      <c r="I1281" s="262">
        <v>1</v>
      </c>
      <c r="J1281" s="263" t="s">
        <v>383</v>
      </c>
      <c r="K1281" s="187">
        <f t="shared" si="19"/>
        <v>264</v>
      </c>
      <c r="L1281" s="188">
        <v>8</v>
      </c>
    </row>
    <row r="1282" spans="1:12" x14ac:dyDescent="0.25">
      <c r="A1282" s="262">
        <v>3768</v>
      </c>
      <c r="B1282" s="268" t="s">
        <v>382</v>
      </c>
      <c r="C1282" s="264"/>
      <c r="D1282">
        <v>1281</v>
      </c>
      <c r="E1282" s="263" t="s">
        <v>2766</v>
      </c>
      <c r="F1282" s="263" t="s">
        <v>2767</v>
      </c>
      <c r="G1282" s="263" t="s">
        <v>2768</v>
      </c>
      <c r="H1282" s="263" t="s">
        <v>2769</v>
      </c>
      <c r="I1282" s="262">
        <v>878</v>
      </c>
      <c r="J1282" s="263" t="s">
        <v>383</v>
      </c>
      <c r="K1282" s="187">
        <f t="shared" si="19"/>
        <v>3768</v>
      </c>
      <c r="L1282" s="188">
        <v>9</v>
      </c>
    </row>
    <row r="1283" spans="1:12" x14ac:dyDescent="0.25">
      <c r="A1283" s="262">
        <v>2590</v>
      </c>
      <c r="B1283" s="268" t="s">
        <v>382</v>
      </c>
      <c r="C1283" s="264"/>
      <c r="D1283">
        <v>1282</v>
      </c>
      <c r="E1283" s="263" t="s">
        <v>2770</v>
      </c>
      <c r="F1283" s="263" t="s">
        <v>2770</v>
      </c>
      <c r="G1283" s="263" t="s">
        <v>2771</v>
      </c>
      <c r="H1283" s="263" t="s">
        <v>2772</v>
      </c>
      <c r="I1283" s="262">
        <v>538</v>
      </c>
      <c r="J1283" s="263" t="s">
        <v>383</v>
      </c>
      <c r="K1283" s="187">
        <f t="shared" ref="K1283:K1346" si="20">A1283</f>
        <v>2590</v>
      </c>
      <c r="L1283" s="188">
        <v>10</v>
      </c>
    </row>
    <row r="1284" spans="1:12" x14ac:dyDescent="0.25">
      <c r="A1284" s="262">
        <v>5212</v>
      </c>
      <c r="B1284" s="268" t="s">
        <v>382</v>
      </c>
      <c r="C1284" s="264"/>
      <c r="D1284">
        <v>1283</v>
      </c>
      <c r="E1284" s="263" t="s">
        <v>2773</v>
      </c>
      <c r="F1284" s="263" t="s">
        <v>2773</v>
      </c>
      <c r="G1284" s="263" t="s">
        <v>2774</v>
      </c>
      <c r="H1284" s="263" t="s">
        <v>2775</v>
      </c>
      <c r="I1284" s="262">
        <v>1113</v>
      </c>
      <c r="J1284" s="263" t="s">
        <v>383</v>
      </c>
      <c r="K1284" s="187">
        <f t="shared" si="20"/>
        <v>5212</v>
      </c>
      <c r="L1284" s="188">
        <v>11</v>
      </c>
    </row>
    <row r="1285" spans="1:12" x14ac:dyDescent="0.25">
      <c r="A1285" s="262">
        <v>4646</v>
      </c>
      <c r="B1285" s="268" t="s">
        <v>382</v>
      </c>
      <c r="C1285" s="264"/>
      <c r="D1285">
        <v>1284</v>
      </c>
      <c r="E1285" s="263" t="s">
        <v>2776</v>
      </c>
      <c r="F1285" s="263" t="s">
        <v>2776</v>
      </c>
      <c r="G1285" s="263" t="s">
        <v>2777</v>
      </c>
      <c r="H1285" s="263" t="s">
        <v>2778</v>
      </c>
      <c r="I1285" s="262">
        <v>1066</v>
      </c>
      <c r="J1285" s="263" t="s">
        <v>383</v>
      </c>
      <c r="K1285" s="187">
        <f t="shared" si="20"/>
        <v>4646</v>
      </c>
      <c r="L1285" s="188">
        <v>12</v>
      </c>
    </row>
    <row r="1286" spans="1:12" x14ac:dyDescent="0.25">
      <c r="A1286" s="262">
        <v>5296</v>
      </c>
      <c r="B1286" s="268" t="s">
        <v>382</v>
      </c>
      <c r="C1286" s="264"/>
      <c r="D1286">
        <v>1285</v>
      </c>
      <c r="E1286" s="263" t="s">
        <v>2779</v>
      </c>
      <c r="F1286" s="263" t="s">
        <v>2779</v>
      </c>
      <c r="G1286" s="263" t="s">
        <v>2780</v>
      </c>
      <c r="H1286" s="263" t="s">
        <v>2781</v>
      </c>
      <c r="I1286" s="262">
        <v>1130</v>
      </c>
      <c r="J1286" s="263" t="s">
        <v>383</v>
      </c>
      <c r="K1286" s="187">
        <f t="shared" si="20"/>
        <v>5296</v>
      </c>
      <c r="L1286" s="188">
        <v>13</v>
      </c>
    </row>
    <row r="1287" spans="1:12" x14ac:dyDescent="0.25">
      <c r="A1287" s="262">
        <v>406</v>
      </c>
      <c r="B1287" s="268" t="s">
        <v>382</v>
      </c>
      <c r="C1287" s="264"/>
      <c r="D1287">
        <v>1286</v>
      </c>
      <c r="E1287" s="263" t="s">
        <v>2782</v>
      </c>
      <c r="F1287" s="263" t="s">
        <v>2783</v>
      </c>
      <c r="G1287" s="263" t="s">
        <v>558</v>
      </c>
      <c r="H1287" s="263" t="s">
        <v>559</v>
      </c>
      <c r="I1287" s="262">
        <v>38</v>
      </c>
      <c r="J1287" s="263" t="s">
        <v>383</v>
      </c>
      <c r="K1287" s="187">
        <f t="shared" si="20"/>
        <v>406</v>
      </c>
      <c r="L1287" s="188">
        <v>14</v>
      </c>
    </row>
    <row r="1288" spans="1:12" x14ac:dyDescent="0.25">
      <c r="A1288" s="262">
        <v>6745</v>
      </c>
      <c r="B1288" s="268" t="s">
        <v>382</v>
      </c>
      <c r="C1288" s="264"/>
      <c r="D1288">
        <v>1287</v>
      </c>
      <c r="E1288" s="263" t="s">
        <v>2784</v>
      </c>
      <c r="F1288" s="263" t="s">
        <v>2785</v>
      </c>
      <c r="G1288" s="263" t="s">
        <v>1954</v>
      </c>
      <c r="H1288" s="263" t="s">
        <v>1354</v>
      </c>
      <c r="I1288" s="262">
        <v>549</v>
      </c>
      <c r="J1288" s="263" t="s">
        <v>383</v>
      </c>
      <c r="K1288" s="187">
        <f t="shared" si="20"/>
        <v>6745</v>
      </c>
      <c r="L1288" s="188">
        <v>15</v>
      </c>
    </row>
    <row r="1289" spans="1:12" x14ac:dyDescent="0.25">
      <c r="A1289" s="262">
        <v>6746</v>
      </c>
      <c r="B1289" s="268" t="s">
        <v>382</v>
      </c>
      <c r="C1289" s="264"/>
      <c r="D1289">
        <v>1288</v>
      </c>
      <c r="E1289" s="263" t="s">
        <v>2786</v>
      </c>
      <c r="F1289" s="263" t="s">
        <v>2787</v>
      </c>
      <c r="G1289" s="263" t="s">
        <v>1954</v>
      </c>
      <c r="H1289" s="263" t="s">
        <v>1354</v>
      </c>
      <c r="I1289" s="262">
        <v>549</v>
      </c>
      <c r="J1289" s="263" t="s">
        <v>383</v>
      </c>
      <c r="K1289" s="187">
        <f t="shared" si="20"/>
        <v>6746</v>
      </c>
      <c r="L1289" s="188">
        <v>16</v>
      </c>
    </row>
    <row r="1290" spans="1:12" x14ac:dyDescent="0.25">
      <c r="A1290" s="262">
        <v>6742</v>
      </c>
      <c r="B1290" s="268" t="s">
        <v>382</v>
      </c>
      <c r="C1290" s="264"/>
      <c r="D1290">
        <v>1289</v>
      </c>
      <c r="E1290" s="263" t="s">
        <v>2788</v>
      </c>
      <c r="F1290" s="263" t="s">
        <v>2789</v>
      </c>
      <c r="G1290" s="263" t="s">
        <v>1954</v>
      </c>
      <c r="H1290" s="263" t="s">
        <v>1354</v>
      </c>
      <c r="I1290" s="262">
        <v>549</v>
      </c>
      <c r="J1290" s="263" t="s">
        <v>383</v>
      </c>
      <c r="K1290" s="187">
        <f t="shared" si="20"/>
        <v>6742</v>
      </c>
      <c r="L1290" s="188">
        <v>17</v>
      </c>
    </row>
    <row r="1291" spans="1:12" x14ac:dyDescent="0.25">
      <c r="A1291" s="262">
        <v>6741</v>
      </c>
      <c r="B1291" s="268" t="s">
        <v>382</v>
      </c>
      <c r="C1291" s="264"/>
      <c r="D1291">
        <v>1290</v>
      </c>
      <c r="E1291" s="263" t="s">
        <v>2790</v>
      </c>
      <c r="F1291" s="263" t="s">
        <v>2791</v>
      </c>
      <c r="G1291" s="263" t="s">
        <v>1954</v>
      </c>
      <c r="H1291" s="263" t="s">
        <v>1354</v>
      </c>
      <c r="I1291" s="262">
        <v>549</v>
      </c>
      <c r="J1291" s="263" t="s">
        <v>383</v>
      </c>
      <c r="K1291" s="187">
        <f t="shared" si="20"/>
        <v>6741</v>
      </c>
      <c r="L1291" s="188">
        <v>18</v>
      </c>
    </row>
    <row r="1292" spans="1:12" x14ac:dyDescent="0.25">
      <c r="A1292" s="262">
        <v>6743</v>
      </c>
      <c r="B1292" s="268" t="s">
        <v>382</v>
      </c>
      <c r="C1292" s="264"/>
      <c r="D1292">
        <v>1291</v>
      </c>
      <c r="E1292" s="263" t="s">
        <v>2792</v>
      </c>
      <c r="F1292" s="263" t="s">
        <v>2793</v>
      </c>
      <c r="G1292" s="263" t="s">
        <v>1954</v>
      </c>
      <c r="H1292" s="263" t="s">
        <v>1354</v>
      </c>
      <c r="I1292" s="262">
        <v>549</v>
      </c>
      <c r="J1292" s="263" t="s">
        <v>383</v>
      </c>
      <c r="K1292" s="187">
        <f t="shared" si="20"/>
        <v>6743</v>
      </c>
      <c r="L1292" s="188">
        <v>19</v>
      </c>
    </row>
    <row r="1293" spans="1:12" x14ac:dyDescent="0.25">
      <c r="A1293" s="262">
        <v>6744</v>
      </c>
      <c r="B1293" s="268" t="s">
        <v>382</v>
      </c>
      <c r="C1293" s="264"/>
      <c r="D1293">
        <v>1292</v>
      </c>
      <c r="E1293" s="263" t="s">
        <v>2794</v>
      </c>
      <c r="F1293" s="263" t="s">
        <v>2795</v>
      </c>
      <c r="G1293" s="263" t="s">
        <v>1954</v>
      </c>
      <c r="H1293" s="263" t="s">
        <v>1354</v>
      </c>
      <c r="I1293" s="262">
        <v>549</v>
      </c>
      <c r="J1293" s="263" t="s">
        <v>383</v>
      </c>
      <c r="K1293" s="187">
        <f t="shared" si="20"/>
        <v>6744</v>
      </c>
      <c r="L1293" s="188">
        <v>20</v>
      </c>
    </row>
    <row r="1294" spans="1:12" x14ac:dyDescent="0.25">
      <c r="A1294" s="262">
        <v>6747</v>
      </c>
      <c r="B1294" s="268" t="s">
        <v>382</v>
      </c>
      <c r="C1294" s="264"/>
      <c r="D1294">
        <v>1293</v>
      </c>
      <c r="E1294" s="263" t="s">
        <v>2796</v>
      </c>
      <c r="F1294" s="263" t="s">
        <v>2796</v>
      </c>
      <c r="G1294" s="263" t="s">
        <v>1954</v>
      </c>
      <c r="H1294" s="263" t="s">
        <v>1354</v>
      </c>
      <c r="I1294" s="262">
        <v>549</v>
      </c>
      <c r="J1294" s="263" t="s">
        <v>383</v>
      </c>
      <c r="K1294" s="187">
        <f t="shared" si="20"/>
        <v>6747</v>
      </c>
      <c r="L1294" s="188">
        <v>21</v>
      </c>
    </row>
    <row r="1295" spans="1:12" x14ac:dyDescent="0.25">
      <c r="A1295" s="262">
        <v>3459</v>
      </c>
      <c r="B1295" s="268" t="s">
        <v>382</v>
      </c>
      <c r="C1295" s="264"/>
      <c r="D1295">
        <v>1294</v>
      </c>
      <c r="E1295" s="263" t="s">
        <v>2797</v>
      </c>
      <c r="F1295" s="263" t="s">
        <v>2797</v>
      </c>
      <c r="G1295" s="263" t="s">
        <v>709</v>
      </c>
      <c r="H1295" s="263" t="s">
        <v>20</v>
      </c>
      <c r="I1295" s="262">
        <v>2</v>
      </c>
      <c r="J1295" s="263" t="s">
        <v>383</v>
      </c>
      <c r="K1295" s="187">
        <f t="shared" si="20"/>
        <v>3459</v>
      </c>
      <c r="L1295" s="188">
        <v>22</v>
      </c>
    </row>
    <row r="1296" spans="1:12" x14ac:dyDescent="0.25">
      <c r="A1296" s="262">
        <v>272</v>
      </c>
      <c r="B1296" s="268" t="s">
        <v>382</v>
      </c>
      <c r="C1296" s="264"/>
      <c r="D1296">
        <v>1295</v>
      </c>
      <c r="E1296" s="263" t="s">
        <v>2798</v>
      </c>
      <c r="F1296" s="263" t="s">
        <v>2798</v>
      </c>
      <c r="G1296" s="263" t="s">
        <v>709</v>
      </c>
      <c r="H1296" s="263" t="s">
        <v>20</v>
      </c>
      <c r="I1296" s="262">
        <v>2</v>
      </c>
      <c r="J1296" s="263" t="s">
        <v>383</v>
      </c>
      <c r="K1296" s="187">
        <f t="shared" si="20"/>
        <v>272</v>
      </c>
      <c r="L1296" s="188">
        <v>23</v>
      </c>
    </row>
    <row r="1297" spans="1:12" x14ac:dyDescent="0.25">
      <c r="A1297" s="262">
        <v>4044</v>
      </c>
      <c r="B1297" s="268" t="s">
        <v>382</v>
      </c>
      <c r="C1297" s="264"/>
      <c r="D1297">
        <v>1296</v>
      </c>
      <c r="E1297" s="263" t="s">
        <v>2799</v>
      </c>
      <c r="F1297" s="263" t="s">
        <v>2799</v>
      </c>
      <c r="G1297" s="263" t="s">
        <v>207</v>
      </c>
      <c r="H1297" s="263" t="s">
        <v>38</v>
      </c>
      <c r="I1297" s="262">
        <v>940</v>
      </c>
      <c r="J1297" s="263" t="s">
        <v>383</v>
      </c>
      <c r="K1297" s="187">
        <f t="shared" si="20"/>
        <v>4044</v>
      </c>
      <c r="L1297" s="188">
        <v>24</v>
      </c>
    </row>
    <row r="1298" spans="1:12" x14ac:dyDescent="0.25">
      <c r="A1298" s="262">
        <v>3824</v>
      </c>
      <c r="B1298" s="268" t="s">
        <v>382</v>
      </c>
      <c r="C1298" s="264"/>
      <c r="D1298">
        <v>1297</v>
      </c>
      <c r="E1298" s="263" t="s">
        <v>2800</v>
      </c>
      <c r="F1298" s="263" t="s">
        <v>2800</v>
      </c>
      <c r="G1298" s="263" t="s">
        <v>2563</v>
      </c>
      <c r="H1298" s="263" t="s">
        <v>2564</v>
      </c>
      <c r="I1298" s="262">
        <v>459</v>
      </c>
      <c r="J1298" s="263" t="s">
        <v>383</v>
      </c>
      <c r="K1298" s="187">
        <f t="shared" si="20"/>
        <v>3824</v>
      </c>
      <c r="L1298" s="188">
        <v>1</v>
      </c>
    </row>
    <row r="1299" spans="1:12" x14ac:dyDescent="0.25">
      <c r="A1299" s="262">
        <v>2693</v>
      </c>
      <c r="B1299" s="268" t="s">
        <v>382</v>
      </c>
      <c r="C1299" s="264"/>
      <c r="D1299">
        <v>1298</v>
      </c>
      <c r="E1299" s="263" t="s">
        <v>2801</v>
      </c>
      <c r="F1299" s="263" t="s">
        <v>2801</v>
      </c>
      <c r="G1299" s="263" t="s">
        <v>2031</v>
      </c>
      <c r="H1299" s="263" t="s">
        <v>2032</v>
      </c>
      <c r="I1299" s="262">
        <v>556</v>
      </c>
      <c r="J1299" s="263" t="s">
        <v>383</v>
      </c>
      <c r="K1299" s="187">
        <f t="shared" si="20"/>
        <v>2693</v>
      </c>
      <c r="L1299" s="188">
        <v>2</v>
      </c>
    </row>
    <row r="1300" spans="1:12" x14ac:dyDescent="0.25">
      <c r="A1300" s="262">
        <v>241</v>
      </c>
      <c r="B1300" s="268" t="s">
        <v>382</v>
      </c>
      <c r="C1300" s="264"/>
      <c r="D1300">
        <v>1299</v>
      </c>
      <c r="E1300" s="263" t="s">
        <v>2802</v>
      </c>
      <c r="F1300" s="263" t="s">
        <v>2802</v>
      </c>
      <c r="G1300" s="263" t="s">
        <v>2031</v>
      </c>
      <c r="H1300" s="263" t="s">
        <v>2032</v>
      </c>
      <c r="I1300" s="262">
        <v>556</v>
      </c>
      <c r="J1300" s="263" t="s">
        <v>383</v>
      </c>
      <c r="K1300" s="187">
        <f t="shared" si="20"/>
        <v>241</v>
      </c>
      <c r="L1300" s="188">
        <v>3</v>
      </c>
    </row>
    <row r="1301" spans="1:12" x14ac:dyDescent="0.25">
      <c r="A1301" s="262">
        <v>503</v>
      </c>
      <c r="B1301" s="268" t="s">
        <v>382</v>
      </c>
      <c r="C1301" s="264"/>
      <c r="D1301">
        <v>1300</v>
      </c>
      <c r="E1301" s="263" t="s">
        <v>2803</v>
      </c>
      <c r="F1301" s="263" t="s">
        <v>2803</v>
      </c>
      <c r="G1301" s="263" t="s">
        <v>852</v>
      </c>
      <c r="H1301" s="263" t="s">
        <v>853</v>
      </c>
      <c r="I1301" s="262">
        <v>72</v>
      </c>
      <c r="J1301" s="263" t="s">
        <v>383</v>
      </c>
      <c r="K1301" s="187">
        <f t="shared" si="20"/>
        <v>503</v>
      </c>
      <c r="L1301" s="188">
        <v>4</v>
      </c>
    </row>
    <row r="1302" spans="1:12" x14ac:dyDescent="0.25">
      <c r="A1302" s="262">
        <v>6651</v>
      </c>
      <c r="B1302" s="268" t="s">
        <v>382</v>
      </c>
      <c r="C1302" s="264"/>
      <c r="D1302">
        <v>1301</v>
      </c>
      <c r="E1302" s="263" t="s">
        <v>2804</v>
      </c>
      <c r="F1302" s="263" t="s">
        <v>2804</v>
      </c>
      <c r="G1302" s="263" t="s">
        <v>798</v>
      </c>
      <c r="H1302" s="263" t="s">
        <v>799</v>
      </c>
      <c r="I1302" s="262">
        <v>2137</v>
      </c>
      <c r="J1302" s="263" t="s">
        <v>383</v>
      </c>
      <c r="K1302" s="187">
        <f t="shared" si="20"/>
        <v>6651</v>
      </c>
      <c r="L1302" s="188">
        <v>5</v>
      </c>
    </row>
    <row r="1303" spans="1:12" x14ac:dyDescent="0.25">
      <c r="A1303" s="262">
        <v>3354</v>
      </c>
      <c r="B1303" s="268" t="s">
        <v>382</v>
      </c>
      <c r="C1303" s="264"/>
      <c r="D1303">
        <v>1302</v>
      </c>
      <c r="E1303" s="263" t="s">
        <v>2805</v>
      </c>
      <c r="F1303" s="263" t="s">
        <v>2805</v>
      </c>
      <c r="G1303" s="263" t="s">
        <v>2806</v>
      </c>
      <c r="H1303" s="263" t="s">
        <v>2807</v>
      </c>
      <c r="I1303" s="262">
        <v>787</v>
      </c>
      <c r="J1303" s="263" t="s">
        <v>383</v>
      </c>
      <c r="K1303" s="187">
        <f t="shared" si="20"/>
        <v>3354</v>
      </c>
      <c r="L1303" s="188">
        <v>6</v>
      </c>
    </row>
    <row r="1304" spans="1:12" x14ac:dyDescent="0.25">
      <c r="A1304" s="262">
        <v>3615</v>
      </c>
      <c r="B1304" s="268" t="s">
        <v>382</v>
      </c>
      <c r="C1304" s="264"/>
      <c r="D1304">
        <v>1303</v>
      </c>
      <c r="E1304" s="263" t="s">
        <v>2808</v>
      </c>
      <c r="F1304" s="263" t="s">
        <v>2809</v>
      </c>
      <c r="G1304" s="263" t="s">
        <v>730</v>
      </c>
      <c r="H1304" s="263" t="s">
        <v>731</v>
      </c>
      <c r="I1304" s="262">
        <v>7</v>
      </c>
      <c r="J1304" s="263" t="s">
        <v>383</v>
      </c>
      <c r="K1304" s="187">
        <f t="shared" si="20"/>
        <v>3615</v>
      </c>
      <c r="L1304" s="188">
        <v>7</v>
      </c>
    </row>
    <row r="1305" spans="1:12" x14ac:dyDescent="0.25">
      <c r="A1305" s="262">
        <v>2386</v>
      </c>
      <c r="B1305" s="268" t="s">
        <v>382</v>
      </c>
      <c r="C1305" s="264"/>
      <c r="D1305">
        <v>1304</v>
      </c>
      <c r="E1305" s="263" t="s">
        <v>2810</v>
      </c>
      <c r="F1305" s="263" t="s">
        <v>2810</v>
      </c>
      <c r="G1305" s="263" t="s">
        <v>1559</v>
      </c>
      <c r="H1305" s="263" t="s">
        <v>1560</v>
      </c>
      <c r="I1305" s="262">
        <v>486</v>
      </c>
      <c r="J1305" s="263" t="s">
        <v>383</v>
      </c>
      <c r="K1305" s="187">
        <f t="shared" si="20"/>
        <v>2386</v>
      </c>
      <c r="L1305" s="188">
        <v>8</v>
      </c>
    </row>
    <row r="1306" spans="1:12" x14ac:dyDescent="0.25">
      <c r="A1306" s="262">
        <v>1642</v>
      </c>
      <c r="B1306" s="268" t="s">
        <v>382</v>
      </c>
      <c r="C1306" s="264"/>
      <c r="D1306">
        <v>1305</v>
      </c>
      <c r="E1306" s="263" t="s">
        <v>2811</v>
      </c>
      <c r="F1306" s="263" t="s">
        <v>2812</v>
      </c>
      <c r="G1306" s="263" t="s">
        <v>2813</v>
      </c>
      <c r="H1306" s="263" t="s">
        <v>2814</v>
      </c>
      <c r="I1306" s="262">
        <v>334</v>
      </c>
      <c r="J1306" s="263" t="s">
        <v>398</v>
      </c>
      <c r="K1306" s="187">
        <f t="shared" si="20"/>
        <v>1642</v>
      </c>
      <c r="L1306" s="188">
        <v>9</v>
      </c>
    </row>
    <row r="1307" spans="1:12" x14ac:dyDescent="0.25">
      <c r="A1307" s="262">
        <v>6014</v>
      </c>
      <c r="B1307" s="268" t="s">
        <v>382</v>
      </c>
      <c r="C1307" s="264"/>
      <c r="D1307">
        <v>1306</v>
      </c>
      <c r="E1307" s="263" t="s">
        <v>2815</v>
      </c>
      <c r="F1307" s="263" t="s">
        <v>2815</v>
      </c>
      <c r="G1307" s="263" t="s">
        <v>2816</v>
      </c>
      <c r="H1307" s="263" t="s">
        <v>2817</v>
      </c>
      <c r="I1307" s="262">
        <v>1045</v>
      </c>
      <c r="J1307" s="263" t="s">
        <v>383</v>
      </c>
      <c r="K1307" s="187">
        <f t="shared" si="20"/>
        <v>6014</v>
      </c>
      <c r="L1307" s="188">
        <v>10</v>
      </c>
    </row>
    <row r="1308" spans="1:12" x14ac:dyDescent="0.25">
      <c r="A1308" s="262">
        <v>4481</v>
      </c>
      <c r="B1308" s="268" t="s">
        <v>382</v>
      </c>
      <c r="C1308" s="264"/>
      <c r="D1308">
        <v>1307</v>
      </c>
      <c r="E1308" s="263" t="s">
        <v>2818</v>
      </c>
      <c r="F1308" s="263" t="s">
        <v>2818</v>
      </c>
      <c r="G1308" s="263" t="s">
        <v>2816</v>
      </c>
      <c r="H1308" s="263" t="s">
        <v>2817</v>
      </c>
      <c r="I1308" s="262">
        <v>1045</v>
      </c>
      <c r="J1308" s="263" t="s">
        <v>383</v>
      </c>
      <c r="K1308" s="187">
        <f t="shared" si="20"/>
        <v>4481</v>
      </c>
      <c r="L1308" s="188">
        <v>11</v>
      </c>
    </row>
    <row r="1309" spans="1:12" x14ac:dyDescent="0.25">
      <c r="A1309" s="262">
        <v>6015</v>
      </c>
      <c r="B1309" s="268" t="s">
        <v>382</v>
      </c>
      <c r="C1309" s="264"/>
      <c r="D1309">
        <v>1308</v>
      </c>
      <c r="E1309" s="263" t="s">
        <v>2819</v>
      </c>
      <c r="F1309" s="263" t="s">
        <v>2820</v>
      </c>
      <c r="G1309" s="263" t="s">
        <v>2816</v>
      </c>
      <c r="H1309" s="263" t="s">
        <v>2817</v>
      </c>
      <c r="I1309" s="262">
        <v>1045</v>
      </c>
      <c r="J1309" s="263" t="s">
        <v>383</v>
      </c>
      <c r="K1309" s="187">
        <f t="shared" si="20"/>
        <v>6015</v>
      </c>
      <c r="L1309" s="188">
        <v>12</v>
      </c>
    </row>
    <row r="1310" spans="1:12" x14ac:dyDescent="0.25">
      <c r="A1310" s="262">
        <v>6013</v>
      </c>
      <c r="B1310" s="268" t="s">
        <v>382</v>
      </c>
      <c r="C1310" s="264"/>
      <c r="D1310">
        <v>1309</v>
      </c>
      <c r="E1310" s="263" t="s">
        <v>2821</v>
      </c>
      <c r="F1310" s="263" t="s">
        <v>2821</v>
      </c>
      <c r="G1310" s="263" t="s">
        <v>2816</v>
      </c>
      <c r="H1310" s="263" t="s">
        <v>2817</v>
      </c>
      <c r="I1310" s="262">
        <v>1045</v>
      </c>
      <c r="J1310" s="263" t="s">
        <v>383</v>
      </c>
      <c r="K1310" s="187">
        <f t="shared" si="20"/>
        <v>6013</v>
      </c>
      <c r="L1310" s="188">
        <v>13</v>
      </c>
    </row>
    <row r="1311" spans="1:12" x14ac:dyDescent="0.25">
      <c r="A1311" s="262">
        <v>4482</v>
      </c>
      <c r="B1311" s="268" t="s">
        <v>382</v>
      </c>
      <c r="C1311" s="264"/>
      <c r="D1311">
        <v>1310</v>
      </c>
      <c r="E1311" s="263" t="s">
        <v>2822</v>
      </c>
      <c r="F1311" s="263" t="s">
        <v>2822</v>
      </c>
      <c r="G1311" s="263" t="s">
        <v>2816</v>
      </c>
      <c r="H1311" s="263" t="s">
        <v>2817</v>
      </c>
      <c r="I1311" s="262">
        <v>1045</v>
      </c>
      <c r="J1311" s="263" t="s">
        <v>383</v>
      </c>
      <c r="K1311" s="187">
        <f t="shared" si="20"/>
        <v>4482</v>
      </c>
      <c r="L1311" s="188">
        <v>14</v>
      </c>
    </row>
    <row r="1312" spans="1:12" x14ac:dyDescent="0.25">
      <c r="A1312" s="262">
        <v>5904</v>
      </c>
      <c r="B1312" s="268" t="s">
        <v>382</v>
      </c>
      <c r="C1312" s="264"/>
      <c r="D1312">
        <v>1311</v>
      </c>
      <c r="E1312" s="263" t="s">
        <v>2823</v>
      </c>
      <c r="F1312" s="263" t="s">
        <v>2824</v>
      </c>
      <c r="G1312" s="263" t="s">
        <v>1444</v>
      </c>
      <c r="H1312" s="263" t="s">
        <v>1445</v>
      </c>
      <c r="I1312" s="262">
        <v>2147</v>
      </c>
      <c r="J1312" s="263" t="s">
        <v>383</v>
      </c>
      <c r="K1312" s="187">
        <f t="shared" si="20"/>
        <v>5904</v>
      </c>
      <c r="L1312" s="188">
        <v>15</v>
      </c>
    </row>
    <row r="1313" spans="1:12" x14ac:dyDescent="0.25">
      <c r="A1313" s="262">
        <v>5898</v>
      </c>
      <c r="B1313" s="268" t="s">
        <v>382</v>
      </c>
      <c r="C1313" s="264"/>
      <c r="D1313">
        <v>1312</v>
      </c>
      <c r="E1313" s="263" t="s">
        <v>2825</v>
      </c>
      <c r="F1313" s="263" t="s">
        <v>2826</v>
      </c>
      <c r="G1313" s="263" t="s">
        <v>1444</v>
      </c>
      <c r="H1313" s="263" t="s">
        <v>1445</v>
      </c>
      <c r="I1313" s="262">
        <v>2147</v>
      </c>
      <c r="J1313" s="263" t="s">
        <v>383</v>
      </c>
      <c r="K1313" s="187">
        <f t="shared" si="20"/>
        <v>5898</v>
      </c>
      <c r="L1313" s="188">
        <v>16</v>
      </c>
    </row>
    <row r="1314" spans="1:12" x14ac:dyDescent="0.25">
      <c r="A1314" s="262">
        <v>5899</v>
      </c>
      <c r="B1314" s="268" t="s">
        <v>382</v>
      </c>
      <c r="C1314" s="264"/>
      <c r="D1314">
        <v>1313</v>
      </c>
      <c r="E1314" s="263" t="s">
        <v>2827</v>
      </c>
      <c r="F1314" s="263" t="s">
        <v>2828</v>
      </c>
      <c r="G1314" s="263" t="s">
        <v>1444</v>
      </c>
      <c r="H1314" s="263" t="s">
        <v>1445</v>
      </c>
      <c r="I1314" s="262">
        <v>2147</v>
      </c>
      <c r="J1314" s="263" t="s">
        <v>383</v>
      </c>
      <c r="K1314" s="187">
        <f t="shared" si="20"/>
        <v>5899</v>
      </c>
      <c r="L1314" s="188">
        <v>17</v>
      </c>
    </row>
    <row r="1315" spans="1:12" x14ac:dyDescent="0.25">
      <c r="A1315" s="262">
        <v>5900</v>
      </c>
      <c r="B1315" s="268" t="s">
        <v>382</v>
      </c>
      <c r="C1315" s="264"/>
      <c r="D1315">
        <v>1314</v>
      </c>
      <c r="E1315" s="263" t="s">
        <v>2829</v>
      </c>
      <c r="F1315" s="263" t="s">
        <v>2829</v>
      </c>
      <c r="G1315" s="263" t="s">
        <v>1444</v>
      </c>
      <c r="H1315" s="263" t="s">
        <v>1445</v>
      </c>
      <c r="I1315" s="262">
        <v>2147</v>
      </c>
      <c r="J1315" s="263" t="s">
        <v>383</v>
      </c>
      <c r="K1315" s="187">
        <f t="shared" si="20"/>
        <v>5900</v>
      </c>
      <c r="L1315" s="188">
        <v>18</v>
      </c>
    </row>
    <row r="1316" spans="1:12" x14ac:dyDescent="0.25">
      <c r="A1316" s="262">
        <v>175</v>
      </c>
      <c r="B1316" s="268" t="s">
        <v>382</v>
      </c>
      <c r="C1316" s="264"/>
      <c r="D1316">
        <v>1315</v>
      </c>
      <c r="E1316" s="263" t="s">
        <v>2830</v>
      </c>
      <c r="F1316" s="263" t="s">
        <v>2830</v>
      </c>
      <c r="G1316" s="263" t="s">
        <v>595</v>
      </c>
      <c r="H1316" s="263" t="s">
        <v>596</v>
      </c>
      <c r="I1316" s="262">
        <v>32</v>
      </c>
      <c r="J1316" s="263" t="s">
        <v>383</v>
      </c>
      <c r="K1316" s="187">
        <f t="shared" si="20"/>
        <v>175</v>
      </c>
      <c r="L1316" s="188">
        <v>19</v>
      </c>
    </row>
    <row r="1317" spans="1:12" x14ac:dyDescent="0.25">
      <c r="A1317" s="262">
        <v>2808</v>
      </c>
      <c r="B1317" s="268" t="s">
        <v>382</v>
      </c>
      <c r="C1317" s="264"/>
      <c r="D1317">
        <v>1316</v>
      </c>
      <c r="E1317" s="263" t="s">
        <v>2831</v>
      </c>
      <c r="F1317" s="263" t="s">
        <v>2831</v>
      </c>
      <c r="G1317" s="263" t="s">
        <v>1477</v>
      </c>
      <c r="H1317" s="263" t="s">
        <v>1478</v>
      </c>
      <c r="I1317" s="262">
        <v>601</v>
      </c>
      <c r="J1317" s="263" t="s">
        <v>383</v>
      </c>
      <c r="K1317" s="187">
        <f t="shared" si="20"/>
        <v>2808</v>
      </c>
      <c r="L1317" s="188">
        <v>20</v>
      </c>
    </row>
    <row r="1318" spans="1:12" x14ac:dyDescent="0.25">
      <c r="A1318" s="262">
        <v>8497</v>
      </c>
      <c r="B1318" s="268" t="s">
        <v>382</v>
      </c>
      <c r="C1318" s="264"/>
      <c r="D1318">
        <v>1317</v>
      </c>
      <c r="E1318" s="263" t="s">
        <v>2832</v>
      </c>
      <c r="F1318" s="263" t="s">
        <v>2832</v>
      </c>
      <c r="G1318" s="263" t="s">
        <v>878</v>
      </c>
      <c r="H1318" s="263" t="s">
        <v>879</v>
      </c>
      <c r="I1318" s="262">
        <v>210</v>
      </c>
      <c r="J1318" s="263" t="s">
        <v>383</v>
      </c>
      <c r="K1318" s="187">
        <f t="shared" si="20"/>
        <v>8497</v>
      </c>
      <c r="L1318" s="188">
        <v>21</v>
      </c>
    </row>
    <row r="1319" spans="1:12" x14ac:dyDescent="0.25">
      <c r="A1319" s="262">
        <v>6003</v>
      </c>
      <c r="B1319" s="268" t="s">
        <v>382</v>
      </c>
      <c r="C1319" s="264"/>
      <c r="D1319">
        <v>1318</v>
      </c>
      <c r="E1319" s="263" t="s">
        <v>2833</v>
      </c>
      <c r="F1319" s="263" t="s">
        <v>2833</v>
      </c>
      <c r="G1319" s="263" t="s">
        <v>572</v>
      </c>
      <c r="H1319" s="263" t="s">
        <v>573</v>
      </c>
      <c r="I1319" s="262">
        <v>918</v>
      </c>
      <c r="J1319" s="263" t="s">
        <v>383</v>
      </c>
      <c r="K1319" s="187">
        <f t="shared" si="20"/>
        <v>6003</v>
      </c>
      <c r="L1319" s="188">
        <v>22</v>
      </c>
    </row>
    <row r="1320" spans="1:12" x14ac:dyDescent="0.25">
      <c r="A1320" s="262">
        <v>6471</v>
      </c>
      <c r="B1320" s="268" t="s">
        <v>382</v>
      </c>
      <c r="C1320" s="264"/>
      <c r="D1320">
        <v>1319</v>
      </c>
      <c r="E1320" s="263" t="s">
        <v>2834</v>
      </c>
      <c r="F1320" s="263" t="s">
        <v>2835</v>
      </c>
      <c r="G1320" s="263" t="s">
        <v>870</v>
      </c>
      <c r="H1320" s="263" t="s">
        <v>871</v>
      </c>
      <c r="I1320" s="262">
        <v>2227</v>
      </c>
      <c r="J1320" s="263" t="s">
        <v>383</v>
      </c>
      <c r="K1320" s="187">
        <f t="shared" si="20"/>
        <v>6471</v>
      </c>
      <c r="L1320" s="188">
        <v>23</v>
      </c>
    </row>
    <row r="1321" spans="1:12" x14ac:dyDescent="0.25">
      <c r="A1321" s="262">
        <v>7112</v>
      </c>
      <c r="B1321" s="268" t="s">
        <v>382</v>
      </c>
      <c r="C1321" s="264"/>
      <c r="D1321">
        <v>1320</v>
      </c>
      <c r="E1321" s="263" t="s">
        <v>2836</v>
      </c>
      <c r="F1321" s="263" t="s">
        <v>2836</v>
      </c>
      <c r="G1321" s="263" t="s">
        <v>1148</v>
      </c>
      <c r="H1321" s="263" t="s">
        <v>1149</v>
      </c>
      <c r="I1321" s="262">
        <v>426</v>
      </c>
      <c r="J1321" s="263" t="s">
        <v>383</v>
      </c>
      <c r="K1321" s="187">
        <f t="shared" si="20"/>
        <v>7112</v>
      </c>
      <c r="L1321" s="188">
        <v>24</v>
      </c>
    </row>
    <row r="1322" spans="1:12" x14ac:dyDescent="0.25">
      <c r="A1322" s="262">
        <v>2083</v>
      </c>
      <c r="B1322" s="268" t="s">
        <v>382</v>
      </c>
      <c r="C1322" s="264"/>
      <c r="D1322">
        <v>1321</v>
      </c>
      <c r="E1322" s="263" t="s">
        <v>2837</v>
      </c>
      <c r="F1322" s="263" t="s">
        <v>2837</v>
      </c>
      <c r="G1322" s="263" t="s">
        <v>1148</v>
      </c>
      <c r="H1322" s="263" t="s">
        <v>1149</v>
      </c>
      <c r="I1322" s="262">
        <v>426</v>
      </c>
      <c r="J1322" s="263" t="s">
        <v>383</v>
      </c>
      <c r="K1322" s="187">
        <f t="shared" si="20"/>
        <v>2083</v>
      </c>
      <c r="L1322" s="188">
        <v>1</v>
      </c>
    </row>
    <row r="1323" spans="1:12" x14ac:dyDescent="0.25">
      <c r="A1323" s="262">
        <v>5664</v>
      </c>
      <c r="B1323" s="268" t="s">
        <v>382</v>
      </c>
      <c r="C1323" s="264"/>
      <c r="D1323">
        <v>1322</v>
      </c>
      <c r="E1323" s="263" t="s">
        <v>2838</v>
      </c>
      <c r="F1323" s="263" t="s">
        <v>2838</v>
      </c>
      <c r="G1323" s="263" t="s">
        <v>2839</v>
      </c>
      <c r="H1323" s="263" t="s">
        <v>2840</v>
      </c>
      <c r="I1323" s="262">
        <v>561</v>
      </c>
      <c r="J1323" s="263" t="s">
        <v>383</v>
      </c>
      <c r="K1323" s="187">
        <f t="shared" si="20"/>
        <v>5664</v>
      </c>
      <c r="L1323" s="188">
        <v>2</v>
      </c>
    </row>
    <row r="1324" spans="1:12" x14ac:dyDescent="0.25">
      <c r="A1324" s="262">
        <v>6738</v>
      </c>
      <c r="B1324" s="268" t="s">
        <v>382</v>
      </c>
      <c r="C1324" s="264"/>
      <c r="D1324">
        <v>1323</v>
      </c>
      <c r="E1324" s="263" t="s">
        <v>2841</v>
      </c>
      <c r="F1324" s="263" t="s">
        <v>2841</v>
      </c>
      <c r="G1324" s="263" t="s">
        <v>2839</v>
      </c>
      <c r="H1324" s="263" t="s">
        <v>2840</v>
      </c>
      <c r="I1324" s="262">
        <v>561</v>
      </c>
      <c r="J1324" s="263" t="s">
        <v>383</v>
      </c>
      <c r="K1324" s="187">
        <f t="shared" si="20"/>
        <v>6738</v>
      </c>
      <c r="L1324" s="188">
        <v>3</v>
      </c>
    </row>
    <row r="1325" spans="1:12" x14ac:dyDescent="0.25">
      <c r="A1325" s="262">
        <v>5838</v>
      </c>
      <c r="B1325" s="268" t="s">
        <v>382</v>
      </c>
      <c r="C1325" s="264"/>
      <c r="D1325">
        <v>1324</v>
      </c>
      <c r="E1325" s="263" t="s">
        <v>2842</v>
      </c>
      <c r="F1325" s="263" t="s">
        <v>2843</v>
      </c>
      <c r="G1325" s="263" t="s">
        <v>2839</v>
      </c>
      <c r="H1325" s="263" t="s">
        <v>2840</v>
      </c>
      <c r="I1325" s="262">
        <v>561</v>
      </c>
      <c r="J1325" s="263" t="s">
        <v>383</v>
      </c>
      <c r="K1325" s="187">
        <f t="shared" si="20"/>
        <v>5838</v>
      </c>
      <c r="L1325" s="188">
        <v>4</v>
      </c>
    </row>
    <row r="1326" spans="1:12" x14ac:dyDescent="0.25">
      <c r="A1326" s="262">
        <v>5665</v>
      </c>
      <c r="B1326" s="268" t="s">
        <v>382</v>
      </c>
      <c r="C1326" s="264"/>
      <c r="D1326">
        <v>1325</v>
      </c>
      <c r="E1326" s="263" t="s">
        <v>2844</v>
      </c>
      <c r="F1326" s="263" t="s">
        <v>2845</v>
      </c>
      <c r="G1326" s="263" t="s">
        <v>2839</v>
      </c>
      <c r="H1326" s="263" t="s">
        <v>2840</v>
      </c>
      <c r="I1326" s="262">
        <v>561</v>
      </c>
      <c r="J1326" s="263" t="s">
        <v>383</v>
      </c>
      <c r="K1326" s="187">
        <f t="shared" si="20"/>
        <v>5665</v>
      </c>
      <c r="L1326" s="188">
        <v>5</v>
      </c>
    </row>
    <row r="1327" spans="1:12" x14ac:dyDescent="0.25">
      <c r="A1327" s="262">
        <v>6739</v>
      </c>
      <c r="B1327" s="268" t="s">
        <v>382</v>
      </c>
      <c r="C1327" s="264"/>
      <c r="D1327">
        <v>1326</v>
      </c>
      <c r="E1327" s="263" t="s">
        <v>2846</v>
      </c>
      <c r="F1327" s="263" t="s">
        <v>2847</v>
      </c>
      <c r="G1327" s="263" t="s">
        <v>2839</v>
      </c>
      <c r="H1327" s="263" t="s">
        <v>2840</v>
      </c>
      <c r="I1327" s="262">
        <v>561</v>
      </c>
      <c r="J1327" s="263" t="s">
        <v>383</v>
      </c>
      <c r="K1327" s="187">
        <f t="shared" si="20"/>
        <v>6739</v>
      </c>
      <c r="L1327" s="188">
        <v>6</v>
      </c>
    </row>
    <row r="1328" spans="1:12" x14ac:dyDescent="0.25">
      <c r="A1328" s="262">
        <v>5839</v>
      </c>
      <c r="B1328" s="268" t="s">
        <v>382</v>
      </c>
      <c r="C1328" s="264"/>
      <c r="D1328">
        <v>1327</v>
      </c>
      <c r="E1328" s="263" t="s">
        <v>2848</v>
      </c>
      <c r="F1328" s="263" t="s">
        <v>2849</v>
      </c>
      <c r="G1328" s="263" t="s">
        <v>2839</v>
      </c>
      <c r="H1328" s="263" t="s">
        <v>2840</v>
      </c>
      <c r="I1328" s="262">
        <v>561</v>
      </c>
      <c r="J1328" s="263" t="s">
        <v>383</v>
      </c>
      <c r="K1328" s="187">
        <f t="shared" si="20"/>
        <v>5839</v>
      </c>
      <c r="L1328" s="188">
        <v>7</v>
      </c>
    </row>
    <row r="1329" spans="1:12" x14ac:dyDescent="0.25">
      <c r="A1329" s="262">
        <v>5196</v>
      </c>
      <c r="B1329" s="268" t="s">
        <v>382</v>
      </c>
      <c r="C1329" s="264"/>
      <c r="D1329">
        <v>1328</v>
      </c>
      <c r="E1329" s="263" t="s">
        <v>2850</v>
      </c>
      <c r="F1329" s="263" t="s">
        <v>2851</v>
      </c>
      <c r="G1329" s="263" t="s">
        <v>2839</v>
      </c>
      <c r="H1329" s="263" t="s">
        <v>2840</v>
      </c>
      <c r="I1329" s="262">
        <v>561</v>
      </c>
      <c r="J1329" s="263" t="s">
        <v>383</v>
      </c>
      <c r="K1329" s="187">
        <f t="shared" si="20"/>
        <v>5196</v>
      </c>
      <c r="L1329" s="188">
        <v>8</v>
      </c>
    </row>
    <row r="1330" spans="1:12" x14ac:dyDescent="0.25">
      <c r="A1330" s="262">
        <v>5198</v>
      </c>
      <c r="B1330" s="268" t="s">
        <v>382</v>
      </c>
      <c r="C1330" s="264"/>
      <c r="D1330">
        <v>1329</v>
      </c>
      <c r="E1330" s="263" t="s">
        <v>2852</v>
      </c>
      <c r="F1330" s="263" t="s">
        <v>2852</v>
      </c>
      <c r="G1330" s="263" t="s">
        <v>2839</v>
      </c>
      <c r="H1330" s="263" t="s">
        <v>2840</v>
      </c>
      <c r="I1330" s="262">
        <v>561</v>
      </c>
      <c r="J1330" s="263" t="s">
        <v>383</v>
      </c>
      <c r="K1330" s="187">
        <f t="shared" si="20"/>
        <v>5198</v>
      </c>
      <c r="L1330" s="188">
        <v>9</v>
      </c>
    </row>
    <row r="1331" spans="1:12" x14ac:dyDescent="0.25">
      <c r="A1331" s="262">
        <v>5197</v>
      </c>
      <c r="B1331" s="268" t="s">
        <v>382</v>
      </c>
      <c r="C1331" s="264"/>
      <c r="D1331">
        <v>1330</v>
      </c>
      <c r="E1331" s="263" t="s">
        <v>2853</v>
      </c>
      <c r="F1331" s="263" t="s">
        <v>2854</v>
      </c>
      <c r="G1331" s="263" t="s">
        <v>2839</v>
      </c>
      <c r="H1331" s="263" t="s">
        <v>2840</v>
      </c>
      <c r="I1331" s="262">
        <v>561</v>
      </c>
      <c r="J1331" s="263" t="s">
        <v>383</v>
      </c>
      <c r="K1331" s="187">
        <f t="shared" si="20"/>
        <v>5197</v>
      </c>
      <c r="L1331" s="188">
        <v>10</v>
      </c>
    </row>
    <row r="1332" spans="1:12" x14ac:dyDescent="0.25">
      <c r="A1332" s="262">
        <v>5840</v>
      </c>
      <c r="B1332" s="268" t="s">
        <v>382</v>
      </c>
      <c r="C1332" s="264"/>
      <c r="D1332">
        <v>1331</v>
      </c>
      <c r="E1332" s="263" t="s">
        <v>2855</v>
      </c>
      <c r="F1332" s="263" t="s">
        <v>2856</v>
      </c>
      <c r="G1332" s="263" t="s">
        <v>2839</v>
      </c>
      <c r="H1332" s="263" t="s">
        <v>2840</v>
      </c>
      <c r="I1332" s="262">
        <v>561</v>
      </c>
      <c r="J1332" s="263" t="s">
        <v>383</v>
      </c>
      <c r="K1332" s="187">
        <f t="shared" si="20"/>
        <v>5840</v>
      </c>
      <c r="L1332" s="188">
        <v>11</v>
      </c>
    </row>
    <row r="1333" spans="1:12" x14ac:dyDescent="0.25">
      <c r="A1333" s="262">
        <v>6740</v>
      </c>
      <c r="B1333" s="268" t="s">
        <v>382</v>
      </c>
      <c r="C1333" s="264"/>
      <c r="D1333">
        <v>1332</v>
      </c>
      <c r="E1333" s="263" t="s">
        <v>2857</v>
      </c>
      <c r="F1333" s="263" t="s">
        <v>2857</v>
      </c>
      <c r="G1333" s="263" t="s">
        <v>2839</v>
      </c>
      <c r="H1333" s="263" t="s">
        <v>2840</v>
      </c>
      <c r="I1333" s="262">
        <v>561</v>
      </c>
      <c r="J1333" s="263" t="s">
        <v>383</v>
      </c>
      <c r="K1333" s="187">
        <f t="shared" si="20"/>
        <v>6740</v>
      </c>
      <c r="L1333" s="188">
        <v>12</v>
      </c>
    </row>
    <row r="1334" spans="1:12" x14ac:dyDescent="0.25">
      <c r="A1334" s="262">
        <v>5841</v>
      </c>
      <c r="B1334" s="268" t="s">
        <v>382</v>
      </c>
      <c r="C1334" s="264"/>
      <c r="D1334">
        <v>1333</v>
      </c>
      <c r="E1334" s="263" t="s">
        <v>2858</v>
      </c>
      <c r="F1334" s="263" t="s">
        <v>2859</v>
      </c>
      <c r="G1334" s="263" t="s">
        <v>2839</v>
      </c>
      <c r="H1334" s="263" t="s">
        <v>2840</v>
      </c>
      <c r="I1334" s="262">
        <v>561</v>
      </c>
      <c r="J1334" s="263" t="s">
        <v>383</v>
      </c>
      <c r="K1334" s="187">
        <f t="shared" si="20"/>
        <v>5841</v>
      </c>
      <c r="L1334" s="188">
        <v>13</v>
      </c>
    </row>
    <row r="1335" spans="1:12" x14ac:dyDescent="0.25">
      <c r="A1335" s="262">
        <v>2349</v>
      </c>
      <c r="B1335" s="268" t="s">
        <v>382</v>
      </c>
      <c r="C1335" s="264"/>
      <c r="D1335">
        <v>1334</v>
      </c>
      <c r="E1335" s="263" t="s">
        <v>2860</v>
      </c>
      <c r="F1335" s="263" t="s">
        <v>2860</v>
      </c>
      <c r="G1335" s="263" t="s">
        <v>2861</v>
      </c>
      <c r="H1335" s="263" t="s">
        <v>2862</v>
      </c>
      <c r="I1335" s="262">
        <v>472</v>
      </c>
      <c r="J1335" s="263" t="s">
        <v>383</v>
      </c>
      <c r="K1335" s="187">
        <f t="shared" si="20"/>
        <v>2349</v>
      </c>
      <c r="L1335" s="188">
        <v>14</v>
      </c>
    </row>
    <row r="1336" spans="1:12" x14ac:dyDescent="0.25">
      <c r="A1336" s="262">
        <v>6936</v>
      </c>
      <c r="B1336" s="268" t="s">
        <v>382</v>
      </c>
      <c r="C1336" s="264"/>
      <c r="D1336">
        <v>1335</v>
      </c>
      <c r="E1336" s="263" t="s">
        <v>2863</v>
      </c>
      <c r="F1336" s="263" t="s">
        <v>2863</v>
      </c>
      <c r="G1336" s="263" t="s">
        <v>2861</v>
      </c>
      <c r="H1336" s="263" t="s">
        <v>2862</v>
      </c>
      <c r="I1336" s="262">
        <v>472</v>
      </c>
      <c r="J1336" s="263" t="s">
        <v>383</v>
      </c>
      <c r="K1336" s="187">
        <f t="shared" si="20"/>
        <v>6936</v>
      </c>
      <c r="L1336" s="188">
        <v>15</v>
      </c>
    </row>
    <row r="1337" spans="1:12" x14ac:dyDescent="0.25">
      <c r="A1337" s="262">
        <v>984</v>
      </c>
      <c r="B1337" s="268" t="s">
        <v>382</v>
      </c>
      <c r="C1337" s="264"/>
      <c r="D1337">
        <v>1336</v>
      </c>
      <c r="E1337" s="263" t="s">
        <v>2864</v>
      </c>
      <c r="F1337" s="263" t="s">
        <v>2865</v>
      </c>
      <c r="G1337" s="263" t="s">
        <v>878</v>
      </c>
      <c r="H1337" s="263" t="s">
        <v>879</v>
      </c>
      <c r="I1337" s="262">
        <v>210</v>
      </c>
      <c r="J1337" s="263" t="s">
        <v>383</v>
      </c>
      <c r="K1337" s="187">
        <f t="shared" si="20"/>
        <v>984</v>
      </c>
      <c r="L1337" s="188">
        <v>16</v>
      </c>
    </row>
    <row r="1338" spans="1:12" x14ac:dyDescent="0.25">
      <c r="A1338" s="262">
        <v>3383</v>
      </c>
      <c r="B1338" s="268" t="s">
        <v>382</v>
      </c>
      <c r="C1338" s="264"/>
      <c r="D1338">
        <v>1337</v>
      </c>
      <c r="E1338" s="263" t="s">
        <v>2866</v>
      </c>
      <c r="F1338" s="263" t="s">
        <v>2866</v>
      </c>
      <c r="G1338" s="263" t="s">
        <v>2867</v>
      </c>
      <c r="H1338" s="263" t="s">
        <v>1560</v>
      </c>
      <c r="I1338" s="262">
        <v>799</v>
      </c>
      <c r="J1338" s="263" t="s">
        <v>383</v>
      </c>
      <c r="K1338" s="187">
        <f t="shared" si="20"/>
        <v>3383</v>
      </c>
      <c r="L1338" s="188">
        <v>17</v>
      </c>
    </row>
    <row r="1339" spans="1:12" x14ac:dyDescent="0.25">
      <c r="A1339" s="262">
        <v>3384</v>
      </c>
      <c r="B1339" s="268" t="s">
        <v>382</v>
      </c>
      <c r="C1339" s="264"/>
      <c r="D1339">
        <v>1338</v>
      </c>
      <c r="E1339" s="263" t="s">
        <v>2868</v>
      </c>
      <c r="F1339" s="263" t="s">
        <v>2869</v>
      </c>
      <c r="G1339" s="263" t="s">
        <v>2867</v>
      </c>
      <c r="H1339" s="263" t="s">
        <v>1560</v>
      </c>
      <c r="I1339" s="262">
        <v>799</v>
      </c>
      <c r="J1339" s="263" t="s">
        <v>383</v>
      </c>
      <c r="K1339" s="187">
        <f t="shared" si="20"/>
        <v>3384</v>
      </c>
      <c r="L1339" s="188">
        <v>18</v>
      </c>
    </row>
    <row r="1340" spans="1:12" x14ac:dyDescent="0.25">
      <c r="A1340" s="262">
        <v>1399</v>
      </c>
      <c r="B1340" s="268" t="s">
        <v>382</v>
      </c>
      <c r="C1340" s="264"/>
      <c r="D1340">
        <v>1339</v>
      </c>
      <c r="E1340" s="263" t="s">
        <v>2870</v>
      </c>
      <c r="F1340" s="263" t="s">
        <v>2870</v>
      </c>
      <c r="G1340" s="263" t="s">
        <v>2402</v>
      </c>
      <c r="H1340" s="263" t="s">
        <v>2402</v>
      </c>
      <c r="I1340" s="262">
        <v>3</v>
      </c>
      <c r="J1340" s="263" t="s">
        <v>383</v>
      </c>
      <c r="K1340" s="187">
        <f t="shared" si="20"/>
        <v>1399</v>
      </c>
      <c r="L1340" s="188">
        <v>19</v>
      </c>
    </row>
    <row r="1341" spans="1:12" x14ac:dyDescent="0.25">
      <c r="A1341" s="262">
        <v>5609</v>
      </c>
      <c r="B1341" s="268" t="s">
        <v>382</v>
      </c>
      <c r="C1341" s="264"/>
      <c r="D1341">
        <v>1340</v>
      </c>
      <c r="E1341" s="263" t="s">
        <v>2871</v>
      </c>
      <c r="F1341" s="263" t="s">
        <v>2871</v>
      </c>
      <c r="G1341" s="263" t="s">
        <v>855</v>
      </c>
      <c r="H1341" s="263" t="s">
        <v>856</v>
      </c>
      <c r="I1341" s="262">
        <v>1145</v>
      </c>
      <c r="J1341" s="263" t="s">
        <v>383</v>
      </c>
      <c r="K1341" s="187">
        <f t="shared" si="20"/>
        <v>5609</v>
      </c>
      <c r="L1341" s="188">
        <v>20</v>
      </c>
    </row>
    <row r="1342" spans="1:12" x14ac:dyDescent="0.25">
      <c r="A1342" s="262">
        <v>7102</v>
      </c>
      <c r="B1342" s="268" t="s">
        <v>382</v>
      </c>
      <c r="C1342" s="264"/>
      <c r="D1342">
        <v>1341</v>
      </c>
      <c r="E1342" s="263" t="s">
        <v>2872</v>
      </c>
      <c r="F1342" s="263" t="s">
        <v>2872</v>
      </c>
      <c r="G1342" s="263" t="s">
        <v>200</v>
      </c>
      <c r="H1342" s="263" t="s">
        <v>201</v>
      </c>
      <c r="I1342" s="262">
        <v>4</v>
      </c>
      <c r="J1342" s="263" t="s">
        <v>383</v>
      </c>
      <c r="K1342" s="187">
        <f t="shared" si="20"/>
        <v>7102</v>
      </c>
      <c r="L1342" s="188">
        <v>21</v>
      </c>
    </row>
    <row r="1343" spans="1:12" x14ac:dyDescent="0.25">
      <c r="A1343" s="262">
        <v>3853</v>
      </c>
      <c r="B1343" s="268" t="s">
        <v>382</v>
      </c>
      <c r="C1343" s="264"/>
      <c r="D1343">
        <v>1342</v>
      </c>
      <c r="E1343" s="263" t="s">
        <v>199</v>
      </c>
      <c r="F1343" s="263" t="s">
        <v>199</v>
      </c>
      <c r="G1343" s="263" t="s">
        <v>200</v>
      </c>
      <c r="H1343" s="263" t="s">
        <v>201</v>
      </c>
      <c r="I1343" s="262">
        <v>4</v>
      </c>
      <c r="J1343" s="263" t="s">
        <v>383</v>
      </c>
      <c r="K1343" s="187">
        <f t="shared" si="20"/>
        <v>3853</v>
      </c>
      <c r="L1343" s="188">
        <v>22</v>
      </c>
    </row>
    <row r="1344" spans="1:12" x14ac:dyDescent="0.25">
      <c r="A1344" s="262">
        <v>65</v>
      </c>
      <c r="B1344" s="268" t="s">
        <v>382</v>
      </c>
      <c r="C1344" s="264"/>
      <c r="D1344">
        <v>1343</v>
      </c>
      <c r="E1344" s="263" t="s">
        <v>2873</v>
      </c>
      <c r="F1344" s="263" t="s">
        <v>2873</v>
      </c>
      <c r="G1344" s="263" t="s">
        <v>2063</v>
      </c>
      <c r="H1344" s="263" t="s">
        <v>1229</v>
      </c>
      <c r="I1344" s="262">
        <v>29</v>
      </c>
      <c r="J1344" s="263" t="s">
        <v>383</v>
      </c>
      <c r="K1344" s="187">
        <f t="shared" si="20"/>
        <v>65</v>
      </c>
      <c r="L1344" s="188">
        <v>23</v>
      </c>
    </row>
    <row r="1345" spans="1:12" x14ac:dyDescent="0.25">
      <c r="A1345" s="262">
        <v>4724</v>
      </c>
      <c r="B1345" s="268" t="s">
        <v>382</v>
      </c>
      <c r="C1345" s="264"/>
      <c r="D1345">
        <v>1344</v>
      </c>
      <c r="E1345" s="263" t="s">
        <v>2874</v>
      </c>
      <c r="F1345" s="263" t="s">
        <v>2875</v>
      </c>
      <c r="G1345" s="263" t="s">
        <v>203</v>
      </c>
      <c r="H1345" s="263" t="s">
        <v>40</v>
      </c>
      <c r="I1345" s="262">
        <v>523</v>
      </c>
      <c r="J1345" s="263" t="s">
        <v>383</v>
      </c>
      <c r="K1345" s="187">
        <f t="shared" si="20"/>
        <v>4724</v>
      </c>
      <c r="L1345" s="188">
        <v>24</v>
      </c>
    </row>
    <row r="1346" spans="1:12" x14ac:dyDescent="0.25">
      <c r="A1346" s="262">
        <v>4726</v>
      </c>
      <c r="B1346" s="268" t="s">
        <v>382</v>
      </c>
      <c r="C1346" s="264"/>
      <c r="D1346">
        <v>1345</v>
      </c>
      <c r="E1346" s="263" t="s">
        <v>2876</v>
      </c>
      <c r="F1346" s="263" t="s">
        <v>2877</v>
      </c>
      <c r="G1346" s="263" t="s">
        <v>203</v>
      </c>
      <c r="H1346" s="263" t="s">
        <v>40</v>
      </c>
      <c r="I1346" s="262">
        <v>523</v>
      </c>
      <c r="J1346" s="263" t="s">
        <v>383</v>
      </c>
      <c r="K1346" s="187">
        <f t="shared" si="20"/>
        <v>4726</v>
      </c>
      <c r="L1346" s="188">
        <v>1</v>
      </c>
    </row>
    <row r="1347" spans="1:12" x14ac:dyDescent="0.25">
      <c r="A1347" s="262">
        <v>4723</v>
      </c>
      <c r="B1347" s="268" t="s">
        <v>382</v>
      </c>
      <c r="C1347" s="264"/>
      <c r="D1347">
        <v>1346</v>
      </c>
      <c r="E1347" s="263" t="s">
        <v>2878</v>
      </c>
      <c r="F1347" s="263" t="s">
        <v>2879</v>
      </c>
      <c r="G1347" s="263" t="s">
        <v>203</v>
      </c>
      <c r="H1347" s="263" t="s">
        <v>40</v>
      </c>
      <c r="I1347" s="262">
        <v>523</v>
      </c>
      <c r="J1347" s="263" t="s">
        <v>383</v>
      </c>
      <c r="K1347" s="187">
        <f t="shared" ref="K1347:K1410" si="21">A1347</f>
        <v>4723</v>
      </c>
      <c r="L1347" s="188">
        <v>2</v>
      </c>
    </row>
    <row r="1348" spans="1:12" x14ac:dyDescent="0.25">
      <c r="A1348" s="262">
        <v>3467</v>
      </c>
      <c r="B1348" s="268" t="s">
        <v>382</v>
      </c>
      <c r="C1348" s="264"/>
      <c r="D1348">
        <v>1347</v>
      </c>
      <c r="E1348" s="263" t="s">
        <v>2880</v>
      </c>
      <c r="F1348" s="263" t="s">
        <v>2880</v>
      </c>
      <c r="G1348" s="263" t="s">
        <v>220</v>
      </c>
      <c r="H1348" s="263" t="s">
        <v>1994</v>
      </c>
      <c r="I1348" s="262">
        <v>816</v>
      </c>
      <c r="J1348" s="263" t="s">
        <v>398</v>
      </c>
      <c r="K1348" s="187">
        <f t="shared" si="21"/>
        <v>3467</v>
      </c>
      <c r="L1348" s="188">
        <v>3</v>
      </c>
    </row>
    <row r="1349" spans="1:12" x14ac:dyDescent="0.25">
      <c r="A1349" s="262">
        <v>6402</v>
      </c>
      <c r="B1349" s="268" t="s">
        <v>382</v>
      </c>
      <c r="C1349" s="264"/>
      <c r="D1349">
        <v>1348</v>
      </c>
      <c r="E1349" s="263" t="s">
        <v>2881</v>
      </c>
      <c r="F1349" s="263" t="s">
        <v>2881</v>
      </c>
      <c r="G1349" s="263" t="s">
        <v>709</v>
      </c>
      <c r="H1349" s="263" t="s">
        <v>20</v>
      </c>
      <c r="I1349" s="262">
        <v>2</v>
      </c>
      <c r="J1349" s="263" t="s">
        <v>383</v>
      </c>
      <c r="K1349" s="187">
        <f t="shared" si="21"/>
        <v>6402</v>
      </c>
      <c r="L1349" s="188">
        <v>4</v>
      </c>
    </row>
    <row r="1350" spans="1:12" x14ac:dyDescent="0.25">
      <c r="A1350" s="262">
        <v>4611</v>
      </c>
      <c r="B1350" s="268" t="s">
        <v>382</v>
      </c>
      <c r="C1350" s="264"/>
      <c r="D1350">
        <v>1349</v>
      </c>
      <c r="E1350" s="263" t="s">
        <v>2882</v>
      </c>
      <c r="F1350" s="263" t="s">
        <v>2882</v>
      </c>
      <c r="G1350" s="263" t="s">
        <v>2090</v>
      </c>
      <c r="H1350" s="263" t="s">
        <v>403</v>
      </c>
      <c r="I1350" s="262">
        <v>636</v>
      </c>
      <c r="J1350" s="263" t="s">
        <v>383</v>
      </c>
      <c r="K1350" s="187">
        <f t="shared" si="21"/>
        <v>4611</v>
      </c>
      <c r="L1350" s="188">
        <v>5</v>
      </c>
    </row>
    <row r="1351" spans="1:12" x14ac:dyDescent="0.25">
      <c r="A1351" s="262">
        <v>985</v>
      </c>
      <c r="B1351" s="268" t="s">
        <v>382</v>
      </c>
      <c r="C1351" s="264"/>
      <c r="D1351">
        <v>1350</v>
      </c>
      <c r="E1351" s="263" t="s">
        <v>2883</v>
      </c>
      <c r="F1351" s="263" t="s">
        <v>2884</v>
      </c>
      <c r="G1351" s="263" t="s">
        <v>878</v>
      </c>
      <c r="H1351" s="263" t="s">
        <v>879</v>
      </c>
      <c r="I1351" s="262">
        <v>210</v>
      </c>
      <c r="J1351" s="263" t="s">
        <v>383</v>
      </c>
      <c r="K1351" s="187">
        <f t="shared" si="21"/>
        <v>985</v>
      </c>
      <c r="L1351" s="188">
        <v>6</v>
      </c>
    </row>
    <row r="1352" spans="1:12" x14ac:dyDescent="0.25">
      <c r="A1352" s="262">
        <v>5004</v>
      </c>
      <c r="B1352" s="268" t="s">
        <v>382</v>
      </c>
      <c r="C1352" s="264"/>
      <c r="D1352">
        <v>1351</v>
      </c>
      <c r="E1352" s="263" t="s">
        <v>2885</v>
      </c>
      <c r="F1352" s="263" t="s">
        <v>2885</v>
      </c>
      <c r="G1352" s="263" t="s">
        <v>2886</v>
      </c>
      <c r="H1352" s="263" t="s">
        <v>946</v>
      </c>
      <c r="I1352" s="262">
        <v>1020</v>
      </c>
      <c r="J1352" s="263" t="s">
        <v>383</v>
      </c>
      <c r="K1352" s="187">
        <f t="shared" si="21"/>
        <v>5004</v>
      </c>
      <c r="L1352" s="188">
        <v>7</v>
      </c>
    </row>
    <row r="1353" spans="1:12" x14ac:dyDescent="0.25">
      <c r="A1353" s="262">
        <v>4773</v>
      </c>
      <c r="B1353" s="268" t="s">
        <v>382</v>
      </c>
      <c r="C1353" s="264"/>
      <c r="D1353">
        <v>1352</v>
      </c>
      <c r="E1353" s="263" t="s">
        <v>2887</v>
      </c>
      <c r="F1353" s="263" t="s">
        <v>2887</v>
      </c>
      <c r="G1353" s="263" t="s">
        <v>505</v>
      </c>
      <c r="H1353" s="263" t="s">
        <v>506</v>
      </c>
      <c r="I1353" s="262">
        <v>399</v>
      </c>
      <c r="J1353" s="263" t="s">
        <v>383</v>
      </c>
      <c r="K1353" s="187">
        <f t="shared" si="21"/>
        <v>4773</v>
      </c>
      <c r="L1353" s="188">
        <v>8</v>
      </c>
    </row>
    <row r="1354" spans="1:12" x14ac:dyDescent="0.25">
      <c r="A1354" s="262">
        <v>4313</v>
      </c>
      <c r="B1354" s="268" t="s">
        <v>382</v>
      </c>
      <c r="C1354" s="264"/>
      <c r="D1354">
        <v>1353</v>
      </c>
      <c r="E1354" s="263" t="s">
        <v>2888</v>
      </c>
      <c r="F1354" s="263" t="s">
        <v>2888</v>
      </c>
      <c r="G1354" s="263" t="s">
        <v>990</v>
      </c>
      <c r="H1354" s="263" t="s">
        <v>399</v>
      </c>
      <c r="I1354" s="262">
        <v>186</v>
      </c>
      <c r="J1354" s="263" t="s">
        <v>383</v>
      </c>
      <c r="K1354" s="187">
        <f t="shared" si="21"/>
        <v>4313</v>
      </c>
      <c r="L1354" s="188">
        <v>9</v>
      </c>
    </row>
    <row r="1355" spans="1:12" x14ac:dyDescent="0.25">
      <c r="A1355" s="262">
        <v>4314</v>
      </c>
      <c r="B1355" s="268" t="s">
        <v>382</v>
      </c>
      <c r="C1355" s="264"/>
      <c r="D1355">
        <v>1354</v>
      </c>
      <c r="E1355" s="263" t="s">
        <v>2889</v>
      </c>
      <c r="F1355" s="263" t="s">
        <v>2889</v>
      </c>
      <c r="G1355" s="263" t="s">
        <v>990</v>
      </c>
      <c r="H1355" s="263" t="s">
        <v>399</v>
      </c>
      <c r="I1355" s="262">
        <v>186</v>
      </c>
      <c r="J1355" s="263" t="s">
        <v>383</v>
      </c>
      <c r="K1355" s="187">
        <f t="shared" si="21"/>
        <v>4314</v>
      </c>
      <c r="L1355" s="188">
        <v>10</v>
      </c>
    </row>
    <row r="1356" spans="1:12" x14ac:dyDescent="0.25">
      <c r="A1356" s="262">
        <v>5005</v>
      </c>
      <c r="B1356" s="268" t="s">
        <v>382</v>
      </c>
      <c r="C1356" s="264"/>
      <c r="D1356">
        <v>1355</v>
      </c>
      <c r="E1356" s="263" t="s">
        <v>2890</v>
      </c>
      <c r="F1356" s="263" t="s">
        <v>2890</v>
      </c>
      <c r="G1356" s="263" t="s">
        <v>810</v>
      </c>
      <c r="H1356" s="263" t="s">
        <v>409</v>
      </c>
      <c r="I1356" s="262">
        <v>222</v>
      </c>
      <c r="J1356" s="263" t="s">
        <v>383</v>
      </c>
      <c r="K1356" s="187">
        <f t="shared" si="21"/>
        <v>5005</v>
      </c>
      <c r="L1356" s="188">
        <v>11</v>
      </c>
    </row>
    <row r="1357" spans="1:12" x14ac:dyDescent="0.25">
      <c r="A1357" s="262">
        <v>7038</v>
      </c>
      <c r="B1357" s="268" t="s">
        <v>382</v>
      </c>
      <c r="C1357" s="264"/>
      <c r="D1357">
        <v>1356</v>
      </c>
      <c r="E1357" s="263" t="s">
        <v>2891</v>
      </c>
      <c r="F1357" s="263" t="s">
        <v>2892</v>
      </c>
      <c r="G1357" s="263" t="s">
        <v>2893</v>
      </c>
      <c r="H1357" s="263" t="s">
        <v>2894</v>
      </c>
      <c r="I1357" s="262">
        <v>2325</v>
      </c>
      <c r="J1357" s="263" t="s">
        <v>383</v>
      </c>
      <c r="K1357" s="187">
        <f t="shared" si="21"/>
        <v>7038</v>
      </c>
      <c r="L1357" s="188">
        <v>12</v>
      </c>
    </row>
    <row r="1358" spans="1:12" x14ac:dyDescent="0.25">
      <c r="A1358" s="262">
        <v>3646</v>
      </c>
      <c r="B1358" s="268" t="s">
        <v>382</v>
      </c>
      <c r="C1358" s="264"/>
      <c r="D1358">
        <v>1357</v>
      </c>
      <c r="E1358" s="263" t="s">
        <v>2895</v>
      </c>
      <c r="F1358" s="263" t="s">
        <v>2895</v>
      </c>
      <c r="G1358" s="263" t="s">
        <v>2090</v>
      </c>
      <c r="H1358" s="263" t="s">
        <v>403</v>
      </c>
      <c r="I1358" s="262">
        <v>636</v>
      </c>
      <c r="J1358" s="263" t="s">
        <v>383</v>
      </c>
      <c r="K1358" s="187">
        <f t="shared" si="21"/>
        <v>3646</v>
      </c>
      <c r="L1358" s="188">
        <v>13</v>
      </c>
    </row>
    <row r="1359" spans="1:12" x14ac:dyDescent="0.25">
      <c r="A1359" s="262">
        <v>6621</v>
      </c>
      <c r="B1359" s="268" t="s">
        <v>382</v>
      </c>
      <c r="C1359" s="264"/>
      <c r="D1359">
        <v>1358</v>
      </c>
      <c r="E1359" s="263" t="s">
        <v>2896</v>
      </c>
      <c r="F1359" s="263" t="s">
        <v>2896</v>
      </c>
      <c r="G1359" s="263" t="s">
        <v>544</v>
      </c>
      <c r="H1359" s="263" t="s">
        <v>545</v>
      </c>
      <c r="I1359" s="262">
        <v>2143</v>
      </c>
      <c r="J1359" s="263" t="s">
        <v>383</v>
      </c>
      <c r="K1359" s="187">
        <f t="shared" si="21"/>
        <v>6621</v>
      </c>
      <c r="L1359" s="188">
        <v>14</v>
      </c>
    </row>
    <row r="1360" spans="1:12" x14ac:dyDescent="0.25">
      <c r="A1360" s="262">
        <v>3430</v>
      </c>
      <c r="B1360" s="268" t="s">
        <v>382</v>
      </c>
      <c r="C1360" s="264"/>
      <c r="D1360">
        <v>1359</v>
      </c>
      <c r="E1360" s="263" t="s">
        <v>2897</v>
      </c>
      <c r="F1360" s="263" t="s">
        <v>2897</v>
      </c>
      <c r="G1360" s="263" t="s">
        <v>1705</v>
      </c>
      <c r="H1360" s="263" t="s">
        <v>406</v>
      </c>
      <c r="I1360" s="262">
        <v>219</v>
      </c>
      <c r="J1360" s="263" t="s">
        <v>383</v>
      </c>
      <c r="K1360" s="187">
        <f t="shared" si="21"/>
        <v>3430</v>
      </c>
      <c r="L1360" s="188">
        <v>15</v>
      </c>
    </row>
    <row r="1361" spans="1:12" x14ac:dyDescent="0.25">
      <c r="A1361" s="262">
        <v>6212</v>
      </c>
      <c r="B1361" s="268" t="s">
        <v>382</v>
      </c>
      <c r="C1361" s="264"/>
      <c r="D1361">
        <v>1360</v>
      </c>
      <c r="E1361" s="263" t="s">
        <v>2898</v>
      </c>
      <c r="F1361" s="263" t="s">
        <v>2899</v>
      </c>
      <c r="G1361" s="263" t="s">
        <v>804</v>
      </c>
      <c r="H1361" s="263" t="s">
        <v>805</v>
      </c>
      <c r="I1361" s="262">
        <v>69</v>
      </c>
      <c r="J1361" s="263" t="s">
        <v>383</v>
      </c>
      <c r="K1361" s="187">
        <f t="shared" si="21"/>
        <v>6212</v>
      </c>
      <c r="L1361" s="188">
        <v>16</v>
      </c>
    </row>
    <row r="1362" spans="1:12" x14ac:dyDescent="0.25">
      <c r="A1362" s="262">
        <v>6213</v>
      </c>
      <c r="B1362" s="268" t="s">
        <v>382</v>
      </c>
      <c r="C1362" s="264"/>
      <c r="D1362">
        <v>1361</v>
      </c>
      <c r="E1362" s="263" t="s">
        <v>2900</v>
      </c>
      <c r="F1362" s="263" t="s">
        <v>2901</v>
      </c>
      <c r="G1362" s="263" t="s">
        <v>804</v>
      </c>
      <c r="H1362" s="263" t="s">
        <v>805</v>
      </c>
      <c r="I1362" s="262">
        <v>69</v>
      </c>
      <c r="J1362" s="263" t="s">
        <v>383</v>
      </c>
      <c r="K1362" s="187">
        <f t="shared" si="21"/>
        <v>6213</v>
      </c>
      <c r="L1362" s="188">
        <v>17</v>
      </c>
    </row>
    <row r="1363" spans="1:12" x14ac:dyDescent="0.25">
      <c r="A1363" s="262">
        <v>6215</v>
      </c>
      <c r="B1363" s="268" t="s">
        <v>382</v>
      </c>
      <c r="C1363" s="264"/>
      <c r="D1363">
        <v>1362</v>
      </c>
      <c r="E1363" s="263" t="s">
        <v>2902</v>
      </c>
      <c r="F1363" s="263" t="s">
        <v>2903</v>
      </c>
      <c r="G1363" s="263" t="s">
        <v>804</v>
      </c>
      <c r="H1363" s="263" t="s">
        <v>805</v>
      </c>
      <c r="I1363" s="262">
        <v>69</v>
      </c>
      <c r="J1363" s="263" t="s">
        <v>383</v>
      </c>
      <c r="K1363" s="187">
        <f t="shared" si="21"/>
        <v>6215</v>
      </c>
      <c r="L1363" s="188">
        <v>18</v>
      </c>
    </row>
    <row r="1364" spans="1:12" x14ac:dyDescent="0.25">
      <c r="A1364" s="262">
        <v>6214</v>
      </c>
      <c r="B1364" s="268" t="s">
        <v>382</v>
      </c>
      <c r="C1364" s="264"/>
      <c r="D1364">
        <v>1363</v>
      </c>
      <c r="E1364" s="263" t="s">
        <v>2904</v>
      </c>
      <c r="F1364" s="263" t="s">
        <v>2905</v>
      </c>
      <c r="G1364" s="263" t="s">
        <v>804</v>
      </c>
      <c r="H1364" s="263" t="s">
        <v>805</v>
      </c>
      <c r="I1364" s="262">
        <v>69</v>
      </c>
      <c r="J1364" s="263" t="s">
        <v>383</v>
      </c>
      <c r="K1364" s="187">
        <f t="shared" si="21"/>
        <v>6214</v>
      </c>
      <c r="L1364" s="188">
        <v>19</v>
      </c>
    </row>
    <row r="1365" spans="1:12" x14ac:dyDescent="0.25">
      <c r="A1365" s="262">
        <v>2471</v>
      </c>
      <c r="B1365" s="268" t="s">
        <v>382</v>
      </c>
      <c r="C1365" s="264"/>
      <c r="D1365">
        <v>1364</v>
      </c>
      <c r="E1365" s="263" t="s">
        <v>2906</v>
      </c>
      <c r="F1365" s="263" t="s">
        <v>2907</v>
      </c>
      <c r="G1365" s="263" t="s">
        <v>2908</v>
      </c>
      <c r="H1365" s="263" t="s">
        <v>2909</v>
      </c>
      <c r="I1365" s="262">
        <v>506</v>
      </c>
      <c r="J1365" s="263" t="s">
        <v>383</v>
      </c>
      <c r="K1365" s="187">
        <f t="shared" si="21"/>
        <v>2471</v>
      </c>
      <c r="L1365" s="188">
        <v>20</v>
      </c>
    </row>
    <row r="1366" spans="1:12" x14ac:dyDescent="0.25">
      <c r="A1366" s="262">
        <v>4294</v>
      </c>
      <c r="B1366" s="268" t="s">
        <v>382</v>
      </c>
      <c r="C1366" s="264"/>
      <c r="D1366">
        <v>1365</v>
      </c>
      <c r="E1366" s="263" t="s">
        <v>2910</v>
      </c>
      <c r="F1366" s="263" t="s">
        <v>2910</v>
      </c>
      <c r="G1366" s="263" t="s">
        <v>605</v>
      </c>
      <c r="H1366" s="263" t="s">
        <v>397</v>
      </c>
      <c r="I1366" s="262">
        <v>332</v>
      </c>
      <c r="J1366" s="263" t="s">
        <v>398</v>
      </c>
      <c r="K1366" s="187">
        <f t="shared" si="21"/>
        <v>4294</v>
      </c>
      <c r="L1366" s="188">
        <v>21</v>
      </c>
    </row>
    <row r="1367" spans="1:12" x14ac:dyDescent="0.25">
      <c r="A1367" s="262">
        <v>4422</v>
      </c>
      <c r="B1367" s="268" t="s">
        <v>382</v>
      </c>
      <c r="C1367" s="264"/>
      <c r="D1367">
        <v>1366</v>
      </c>
      <c r="E1367" s="263" t="s">
        <v>2911</v>
      </c>
      <c r="F1367" s="263" t="s">
        <v>2912</v>
      </c>
      <c r="G1367" s="263" t="s">
        <v>1109</v>
      </c>
      <c r="H1367" s="263" t="s">
        <v>1110</v>
      </c>
      <c r="I1367" s="262">
        <v>79</v>
      </c>
      <c r="J1367" s="263" t="s">
        <v>383</v>
      </c>
      <c r="K1367" s="187">
        <f t="shared" si="21"/>
        <v>4422</v>
      </c>
      <c r="L1367" s="188">
        <v>22</v>
      </c>
    </row>
    <row r="1368" spans="1:12" x14ac:dyDescent="0.25">
      <c r="A1368" s="262">
        <v>6305</v>
      </c>
      <c r="B1368" s="268" t="s">
        <v>382</v>
      </c>
      <c r="C1368" s="264"/>
      <c r="D1368">
        <v>1367</v>
      </c>
      <c r="E1368" s="263" t="s">
        <v>2913</v>
      </c>
      <c r="F1368" s="263" t="s">
        <v>2913</v>
      </c>
      <c r="G1368" s="263" t="s">
        <v>804</v>
      </c>
      <c r="H1368" s="263" t="s">
        <v>805</v>
      </c>
      <c r="I1368" s="262">
        <v>69</v>
      </c>
      <c r="J1368" s="263" t="s">
        <v>383</v>
      </c>
      <c r="K1368" s="187">
        <f t="shared" si="21"/>
        <v>6305</v>
      </c>
      <c r="L1368" s="188">
        <v>23</v>
      </c>
    </row>
    <row r="1369" spans="1:12" x14ac:dyDescent="0.25">
      <c r="A1369" s="262">
        <v>6306</v>
      </c>
      <c r="B1369" s="268" t="s">
        <v>382</v>
      </c>
      <c r="C1369" s="264"/>
      <c r="D1369">
        <v>1368</v>
      </c>
      <c r="E1369" s="263" t="s">
        <v>2914</v>
      </c>
      <c r="F1369" s="263" t="s">
        <v>2914</v>
      </c>
      <c r="G1369" s="263" t="s">
        <v>804</v>
      </c>
      <c r="H1369" s="263" t="s">
        <v>805</v>
      </c>
      <c r="I1369" s="262">
        <v>69</v>
      </c>
      <c r="J1369" s="263" t="s">
        <v>383</v>
      </c>
      <c r="K1369" s="187">
        <f t="shared" si="21"/>
        <v>6306</v>
      </c>
      <c r="L1369" s="188">
        <v>24</v>
      </c>
    </row>
    <row r="1370" spans="1:12" x14ac:dyDescent="0.25">
      <c r="A1370" s="262">
        <v>6307</v>
      </c>
      <c r="B1370" s="268" t="s">
        <v>382</v>
      </c>
      <c r="C1370" s="264"/>
      <c r="D1370">
        <v>1369</v>
      </c>
      <c r="E1370" s="263" t="s">
        <v>2915</v>
      </c>
      <c r="F1370" s="263" t="s">
        <v>2915</v>
      </c>
      <c r="G1370" s="263" t="s">
        <v>804</v>
      </c>
      <c r="H1370" s="263" t="s">
        <v>805</v>
      </c>
      <c r="I1370" s="262">
        <v>69</v>
      </c>
      <c r="J1370" s="263" t="s">
        <v>383</v>
      </c>
      <c r="K1370" s="187">
        <f t="shared" si="21"/>
        <v>6307</v>
      </c>
      <c r="L1370" s="188">
        <v>1</v>
      </c>
    </row>
    <row r="1371" spans="1:12" x14ac:dyDescent="0.25">
      <c r="A1371" s="262">
        <v>3841</v>
      </c>
      <c r="B1371" s="268" t="s">
        <v>382</v>
      </c>
      <c r="C1371" s="264"/>
      <c r="D1371">
        <v>1370</v>
      </c>
      <c r="E1371" s="263" t="s">
        <v>2916</v>
      </c>
      <c r="F1371" s="263" t="s">
        <v>2916</v>
      </c>
      <c r="G1371" s="263" t="s">
        <v>505</v>
      </c>
      <c r="H1371" s="263" t="s">
        <v>506</v>
      </c>
      <c r="I1371" s="262">
        <v>399</v>
      </c>
      <c r="J1371" s="263" t="s">
        <v>383</v>
      </c>
      <c r="K1371" s="187">
        <f t="shared" si="21"/>
        <v>3841</v>
      </c>
      <c r="L1371" s="188">
        <v>2</v>
      </c>
    </row>
    <row r="1372" spans="1:12" x14ac:dyDescent="0.25">
      <c r="A1372" s="262">
        <v>5693</v>
      </c>
      <c r="B1372" s="268" t="s">
        <v>382</v>
      </c>
      <c r="C1372" s="264"/>
      <c r="D1372">
        <v>1371</v>
      </c>
      <c r="E1372" s="263" t="s">
        <v>2917</v>
      </c>
      <c r="F1372" s="263" t="s">
        <v>2917</v>
      </c>
      <c r="G1372" s="263" t="s">
        <v>2918</v>
      </c>
      <c r="H1372" s="263" t="s">
        <v>2919</v>
      </c>
      <c r="I1372" s="262">
        <v>2132</v>
      </c>
      <c r="J1372" s="263" t="s">
        <v>383</v>
      </c>
      <c r="K1372" s="187">
        <f t="shared" si="21"/>
        <v>5693</v>
      </c>
      <c r="L1372" s="188">
        <v>3</v>
      </c>
    </row>
    <row r="1373" spans="1:12" x14ac:dyDescent="0.25">
      <c r="A1373" s="262">
        <v>6492</v>
      </c>
      <c r="B1373" s="268" t="s">
        <v>382</v>
      </c>
      <c r="C1373" s="264"/>
      <c r="D1373">
        <v>1372</v>
      </c>
      <c r="E1373" s="263" t="s">
        <v>2920</v>
      </c>
      <c r="F1373" s="263" t="s">
        <v>2920</v>
      </c>
      <c r="G1373" s="263" t="s">
        <v>204</v>
      </c>
      <c r="H1373" s="263" t="s">
        <v>47</v>
      </c>
      <c r="I1373" s="262">
        <v>571</v>
      </c>
      <c r="J1373" s="263" t="s">
        <v>383</v>
      </c>
      <c r="K1373" s="187">
        <f t="shared" si="21"/>
        <v>6492</v>
      </c>
      <c r="L1373" s="188">
        <v>4</v>
      </c>
    </row>
    <row r="1374" spans="1:12" x14ac:dyDescent="0.25">
      <c r="A1374" s="262">
        <v>6493</v>
      </c>
      <c r="B1374" s="268" t="s">
        <v>382</v>
      </c>
      <c r="C1374" s="264"/>
      <c r="D1374">
        <v>1373</v>
      </c>
      <c r="E1374" s="263" t="s">
        <v>2921</v>
      </c>
      <c r="F1374" s="263" t="s">
        <v>2921</v>
      </c>
      <c r="G1374" s="263" t="s">
        <v>204</v>
      </c>
      <c r="H1374" s="263" t="s">
        <v>47</v>
      </c>
      <c r="I1374" s="262">
        <v>571</v>
      </c>
      <c r="J1374" s="263" t="s">
        <v>383</v>
      </c>
      <c r="K1374" s="187">
        <f t="shared" si="21"/>
        <v>6493</v>
      </c>
      <c r="L1374" s="188">
        <v>5</v>
      </c>
    </row>
    <row r="1375" spans="1:12" x14ac:dyDescent="0.25">
      <c r="A1375" s="262">
        <v>4504</v>
      </c>
      <c r="B1375" s="268" t="s">
        <v>382</v>
      </c>
      <c r="C1375" s="264"/>
      <c r="D1375">
        <v>1374</v>
      </c>
      <c r="E1375" s="263" t="s">
        <v>2922</v>
      </c>
      <c r="F1375" s="263" t="s">
        <v>2922</v>
      </c>
      <c r="G1375" s="263" t="s">
        <v>204</v>
      </c>
      <c r="H1375" s="263" t="s">
        <v>47</v>
      </c>
      <c r="I1375" s="262">
        <v>571</v>
      </c>
      <c r="J1375" s="263" t="s">
        <v>383</v>
      </c>
      <c r="K1375" s="187">
        <f t="shared" si="21"/>
        <v>4504</v>
      </c>
      <c r="L1375" s="188">
        <v>6</v>
      </c>
    </row>
    <row r="1376" spans="1:12" x14ac:dyDescent="0.25">
      <c r="A1376" s="262">
        <v>4503</v>
      </c>
      <c r="B1376" s="268" t="s">
        <v>382</v>
      </c>
      <c r="C1376" s="264"/>
      <c r="D1376">
        <v>1375</v>
      </c>
      <c r="E1376" s="263" t="s">
        <v>2923</v>
      </c>
      <c r="F1376" s="263" t="s">
        <v>2923</v>
      </c>
      <c r="G1376" s="263" t="s">
        <v>204</v>
      </c>
      <c r="H1376" s="263" t="s">
        <v>47</v>
      </c>
      <c r="I1376" s="262">
        <v>571</v>
      </c>
      <c r="J1376" s="263" t="s">
        <v>383</v>
      </c>
      <c r="K1376" s="187">
        <f t="shared" si="21"/>
        <v>4503</v>
      </c>
      <c r="L1376" s="188">
        <v>7</v>
      </c>
    </row>
    <row r="1377" spans="1:12" x14ac:dyDescent="0.25">
      <c r="A1377" s="262">
        <v>1659</v>
      </c>
      <c r="B1377" s="268" t="s">
        <v>382</v>
      </c>
      <c r="C1377" s="264"/>
      <c r="D1377">
        <v>1376</v>
      </c>
      <c r="E1377" s="263" t="s">
        <v>2924</v>
      </c>
      <c r="F1377" s="263" t="s">
        <v>2924</v>
      </c>
      <c r="G1377" s="263" t="s">
        <v>2227</v>
      </c>
      <c r="H1377" s="263" t="s">
        <v>2228</v>
      </c>
      <c r="I1377" s="262">
        <v>337</v>
      </c>
      <c r="J1377" s="263" t="s">
        <v>383</v>
      </c>
      <c r="K1377" s="187">
        <f t="shared" si="21"/>
        <v>1659</v>
      </c>
      <c r="L1377" s="188">
        <v>8</v>
      </c>
    </row>
    <row r="1378" spans="1:12" x14ac:dyDescent="0.25">
      <c r="A1378" s="262">
        <v>1660</v>
      </c>
      <c r="B1378" s="268" t="s">
        <v>382</v>
      </c>
      <c r="C1378" s="264"/>
      <c r="D1378">
        <v>1377</v>
      </c>
      <c r="E1378" s="263" t="s">
        <v>2925</v>
      </c>
      <c r="F1378" s="263" t="s">
        <v>2925</v>
      </c>
      <c r="G1378" s="263" t="s">
        <v>2227</v>
      </c>
      <c r="H1378" s="263" t="s">
        <v>2228</v>
      </c>
      <c r="I1378" s="262">
        <v>337</v>
      </c>
      <c r="J1378" s="263" t="s">
        <v>383</v>
      </c>
      <c r="K1378" s="187">
        <f t="shared" si="21"/>
        <v>1660</v>
      </c>
      <c r="L1378" s="188">
        <v>9</v>
      </c>
    </row>
    <row r="1379" spans="1:12" x14ac:dyDescent="0.25">
      <c r="A1379" s="262">
        <v>1661</v>
      </c>
      <c r="B1379" s="268" t="s">
        <v>382</v>
      </c>
      <c r="C1379" s="264"/>
      <c r="D1379">
        <v>1378</v>
      </c>
      <c r="E1379" s="263" t="s">
        <v>2926</v>
      </c>
      <c r="F1379" s="263" t="s">
        <v>2926</v>
      </c>
      <c r="G1379" s="263" t="s">
        <v>2227</v>
      </c>
      <c r="H1379" s="263" t="s">
        <v>2228</v>
      </c>
      <c r="I1379" s="262">
        <v>337</v>
      </c>
      <c r="J1379" s="263" t="s">
        <v>383</v>
      </c>
      <c r="K1379" s="187">
        <f t="shared" si="21"/>
        <v>1661</v>
      </c>
      <c r="L1379" s="188">
        <v>10</v>
      </c>
    </row>
    <row r="1380" spans="1:12" x14ac:dyDescent="0.25">
      <c r="A1380" s="262">
        <v>248</v>
      </c>
      <c r="B1380" s="268" t="s">
        <v>382</v>
      </c>
      <c r="C1380" s="264"/>
      <c r="D1380">
        <v>1379</v>
      </c>
      <c r="E1380" s="263" t="s">
        <v>2927</v>
      </c>
      <c r="F1380" s="263" t="s">
        <v>2927</v>
      </c>
      <c r="G1380" s="263" t="s">
        <v>2183</v>
      </c>
      <c r="H1380" s="263" t="s">
        <v>2184</v>
      </c>
      <c r="I1380" s="262">
        <v>637</v>
      </c>
      <c r="J1380" s="263" t="s">
        <v>383</v>
      </c>
      <c r="K1380" s="187">
        <f t="shared" si="21"/>
        <v>248</v>
      </c>
      <c r="L1380" s="188">
        <v>11</v>
      </c>
    </row>
    <row r="1381" spans="1:12" x14ac:dyDescent="0.25">
      <c r="A1381" s="262">
        <v>6731</v>
      </c>
      <c r="B1381" s="268" t="s">
        <v>382</v>
      </c>
      <c r="C1381" s="264"/>
      <c r="D1381">
        <v>1380</v>
      </c>
      <c r="E1381" s="263" t="s">
        <v>2928</v>
      </c>
      <c r="F1381" s="263" t="s">
        <v>2929</v>
      </c>
      <c r="G1381" s="263" t="s">
        <v>2930</v>
      </c>
      <c r="H1381" s="263" t="s">
        <v>2931</v>
      </c>
      <c r="I1381" s="262">
        <v>2262</v>
      </c>
      <c r="J1381" s="263" t="s">
        <v>383</v>
      </c>
      <c r="K1381" s="187">
        <f t="shared" si="21"/>
        <v>6731</v>
      </c>
      <c r="L1381" s="188">
        <v>12</v>
      </c>
    </row>
    <row r="1382" spans="1:12" x14ac:dyDescent="0.25">
      <c r="A1382" s="262">
        <v>6491</v>
      </c>
      <c r="B1382" s="268" t="s">
        <v>382</v>
      </c>
      <c r="C1382" s="264"/>
      <c r="D1382">
        <v>1381</v>
      </c>
      <c r="E1382" s="263" t="s">
        <v>2932</v>
      </c>
      <c r="F1382" s="263" t="s">
        <v>2932</v>
      </c>
      <c r="G1382" s="263" t="s">
        <v>204</v>
      </c>
      <c r="H1382" s="263" t="s">
        <v>47</v>
      </c>
      <c r="I1382" s="262">
        <v>571</v>
      </c>
      <c r="J1382" s="263" t="s">
        <v>383</v>
      </c>
      <c r="K1382" s="187">
        <f t="shared" si="21"/>
        <v>6491</v>
      </c>
      <c r="L1382" s="188">
        <v>13</v>
      </c>
    </row>
    <row r="1383" spans="1:12" x14ac:dyDescent="0.25">
      <c r="A1383" s="262">
        <v>4738</v>
      </c>
      <c r="B1383" s="268" t="s">
        <v>382</v>
      </c>
      <c r="C1383" s="264"/>
      <c r="D1383">
        <v>1382</v>
      </c>
      <c r="E1383" s="263" t="s">
        <v>2933</v>
      </c>
      <c r="F1383" s="263" t="s">
        <v>2934</v>
      </c>
      <c r="G1383" s="263" t="s">
        <v>2099</v>
      </c>
      <c r="H1383" s="263" t="s">
        <v>2100</v>
      </c>
      <c r="I1383" s="262">
        <v>61</v>
      </c>
      <c r="J1383" s="263" t="s">
        <v>383</v>
      </c>
      <c r="K1383" s="187">
        <f t="shared" si="21"/>
        <v>4738</v>
      </c>
      <c r="L1383" s="188">
        <v>14</v>
      </c>
    </row>
    <row r="1384" spans="1:12" x14ac:dyDescent="0.25">
      <c r="A1384" s="262">
        <v>4740</v>
      </c>
      <c r="B1384" s="268" t="s">
        <v>382</v>
      </c>
      <c r="C1384" s="264"/>
      <c r="D1384">
        <v>1383</v>
      </c>
      <c r="E1384" s="263" t="s">
        <v>2935</v>
      </c>
      <c r="F1384" s="263" t="s">
        <v>2936</v>
      </c>
      <c r="G1384" s="263" t="s">
        <v>2099</v>
      </c>
      <c r="H1384" s="263" t="s">
        <v>2100</v>
      </c>
      <c r="I1384" s="262">
        <v>61</v>
      </c>
      <c r="J1384" s="263" t="s">
        <v>383</v>
      </c>
      <c r="K1384" s="187">
        <f t="shared" si="21"/>
        <v>4740</v>
      </c>
      <c r="L1384" s="188">
        <v>15</v>
      </c>
    </row>
    <row r="1385" spans="1:12" x14ac:dyDescent="0.25">
      <c r="A1385" s="262">
        <v>4741</v>
      </c>
      <c r="B1385" s="268" t="s">
        <v>382</v>
      </c>
      <c r="C1385" s="264"/>
      <c r="D1385">
        <v>1384</v>
      </c>
      <c r="E1385" s="263" t="s">
        <v>2937</v>
      </c>
      <c r="F1385" s="263" t="s">
        <v>2938</v>
      </c>
      <c r="G1385" s="263" t="s">
        <v>2099</v>
      </c>
      <c r="H1385" s="263" t="s">
        <v>2100</v>
      </c>
      <c r="I1385" s="262">
        <v>61</v>
      </c>
      <c r="J1385" s="263" t="s">
        <v>383</v>
      </c>
      <c r="K1385" s="187">
        <f t="shared" si="21"/>
        <v>4741</v>
      </c>
      <c r="L1385" s="188">
        <v>16</v>
      </c>
    </row>
    <row r="1386" spans="1:12" x14ac:dyDescent="0.25">
      <c r="A1386" s="262">
        <v>4739</v>
      </c>
      <c r="B1386" s="268" t="s">
        <v>382</v>
      </c>
      <c r="C1386" s="264"/>
      <c r="D1386">
        <v>1385</v>
      </c>
      <c r="E1386" s="263" t="s">
        <v>2939</v>
      </c>
      <c r="F1386" s="263" t="s">
        <v>2940</v>
      </c>
      <c r="G1386" s="263" t="s">
        <v>2099</v>
      </c>
      <c r="H1386" s="263" t="s">
        <v>2100</v>
      </c>
      <c r="I1386" s="262">
        <v>61</v>
      </c>
      <c r="J1386" s="263" t="s">
        <v>383</v>
      </c>
      <c r="K1386" s="187">
        <f t="shared" si="21"/>
        <v>4739</v>
      </c>
      <c r="L1386" s="188">
        <v>17</v>
      </c>
    </row>
    <row r="1387" spans="1:12" x14ac:dyDescent="0.25">
      <c r="A1387" s="262">
        <v>1983</v>
      </c>
      <c r="B1387" s="268" t="s">
        <v>382</v>
      </c>
      <c r="C1387" s="264"/>
      <c r="D1387">
        <v>1386</v>
      </c>
      <c r="E1387" s="263" t="s">
        <v>2941</v>
      </c>
      <c r="F1387" s="263" t="s">
        <v>2941</v>
      </c>
      <c r="G1387" s="263" t="s">
        <v>505</v>
      </c>
      <c r="H1387" s="263" t="s">
        <v>506</v>
      </c>
      <c r="I1387" s="262">
        <v>399</v>
      </c>
      <c r="J1387" s="263" t="s">
        <v>383</v>
      </c>
      <c r="K1387" s="187">
        <f t="shared" si="21"/>
        <v>1983</v>
      </c>
      <c r="L1387" s="188">
        <v>18</v>
      </c>
    </row>
    <row r="1388" spans="1:12" x14ac:dyDescent="0.25">
      <c r="A1388" s="262">
        <v>3730</v>
      </c>
      <c r="B1388" s="268" t="s">
        <v>382</v>
      </c>
      <c r="C1388" s="264"/>
      <c r="D1388">
        <v>1387</v>
      </c>
      <c r="E1388" s="263" t="s">
        <v>2942</v>
      </c>
      <c r="F1388" s="263" t="s">
        <v>2942</v>
      </c>
      <c r="G1388" s="263" t="s">
        <v>561</v>
      </c>
      <c r="H1388" s="263" t="s">
        <v>562</v>
      </c>
      <c r="I1388" s="262">
        <v>870</v>
      </c>
      <c r="J1388" s="263" t="s">
        <v>383</v>
      </c>
      <c r="K1388" s="187">
        <f t="shared" si="21"/>
        <v>3730</v>
      </c>
      <c r="L1388" s="188">
        <v>19</v>
      </c>
    </row>
    <row r="1389" spans="1:12" x14ac:dyDescent="0.25">
      <c r="A1389" s="262">
        <v>1638</v>
      </c>
      <c r="B1389" s="268" t="s">
        <v>382</v>
      </c>
      <c r="C1389" s="264"/>
      <c r="D1389">
        <v>1388</v>
      </c>
      <c r="E1389" s="263" t="s">
        <v>2943</v>
      </c>
      <c r="F1389" s="263" t="s">
        <v>2943</v>
      </c>
      <c r="G1389" s="263" t="s">
        <v>605</v>
      </c>
      <c r="H1389" s="263" t="s">
        <v>397</v>
      </c>
      <c r="I1389" s="262">
        <v>332</v>
      </c>
      <c r="J1389" s="263" t="s">
        <v>398</v>
      </c>
      <c r="K1389" s="187">
        <f t="shared" si="21"/>
        <v>1638</v>
      </c>
      <c r="L1389" s="188">
        <v>20</v>
      </c>
    </row>
    <row r="1390" spans="1:12" x14ac:dyDescent="0.25">
      <c r="A1390" s="262">
        <v>8468</v>
      </c>
      <c r="B1390" s="268" t="s">
        <v>382</v>
      </c>
      <c r="C1390" s="264"/>
      <c r="D1390">
        <v>1389</v>
      </c>
      <c r="E1390" s="263" t="s">
        <v>2944</v>
      </c>
      <c r="F1390" s="263" t="s">
        <v>2944</v>
      </c>
      <c r="G1390" s="263" t="s">
        <v>605</v>
      </c>
      <c r="H1390" s="263" t="s">
        <v>397</v>
      </c>
      <c r="I1390" s="262">
        <v>332</v>
      </c>
      <c r="J1390" s="263" t="s">
        <v>398</v>
      </c>
      <c r="K1390" s="187">
        <f t="shared" si="21"/>
        <v>8468</v>
      </c>
      <c r="L1390" s="188">
        <v>21</v>
      </c>
    </row>
    <row r="1391" spans="1:12" x14ac:dyDescent="0.25">
      <c r="A1391" s="262">
        <v>8467</v>
      </c>
      <c r="B1391" s="268" t="s">
        <v>382</v>
      </c>
      <c r="C1391" s="264"/>
      <c r="D1391">
        <v>1390</v>
      </c>
      <c r="E1391" s="263" t="s">
        <v>2945</v>
      </c>
      <c r="F1391" s="263" t="s">
        <v>2945</v>
      </c>
      <c r="G1391" s="263" t="s">
        <v>605</v>
      </c>
      <c r="H1391" s="263" t="s">
        <v>397</v>
      </c>
      <c r="I1391" s="262">
        <v>332</v>
      </c>
      <c r="J1391" s="263" t="s">
        <v>398</v>
      </c>
      <c r="K1391" s="187">
        <f t="shared" si="21"/>
        <v>8467</v>
      </c>
      <c r="L1391" s="188">
        <v>22</v>
      </c>
    </row>
    <row r="1392" spans="1:12" x14ac:dyDescent="0.25">
      <c r="A1392" s="262">
        <v>8466</v>
      </c>
      <c r="B1392" s="268" t="s">
        <v>382</v>
      </c>
      <c r="C1392" s="264"/>
      <c r="D1392">
        <v>1391</v>
      </c>
      <c r="E1392" s="263" t="s">
        <v>2946</v>
      </c>
      <c r="F1392" s="263" t="s">
        <v>2946</v>
      </c>
      <c r="G1392" s="263" t="s">
        <v>605</v>
      </c>
      <c r="H1392" s="263" t="s">
        <v>397</v>
      </c>
      <c r="I1392" s="262">
        <v>332</v>
      </c>
      <c r="J1392" s="263" t="s">
        <v>398</v>
      </c>
      <c r="K1392" s="187">
        <f t="shared" si="21"/>
        <v>8466</v>
      </c>
      <c r="L1392" s="188">
        <v>23</v>
      </c>
    </row>
    <row r="1393" spans="1:12" x14ac:dyDescent="0.25">
      <c r="A1393" s="262">
        <v>3429</v>
      </c>
      <c r="B1393" s="268" t="s">
        <v>382</v>
      </c>
      <c r="C1393" s="264"/>
      <c r="D1393">
        <v>1392</v>
      </c>
      <c r="E1393" s="263" t="s">
        <v>2947</v>
      </c>
      <c r="F1393" s="263" t="s">
        <v>2947</v>
      </c>
      <c r="G1393" s="263" t="s">
        <v>1705</v>
      </c>
      <c r="H1393" s="263" t="s">
        <v>406</v>
      </c>
      <c r="I1393" s="262">
        <v>219</v>
      </c>
      <c r="J1393" s="263" t="s">
        <v>383</v>
      </c>
      <c r="K1393" s="187">
        <f t="shared" si="21"/>
        <v>3429</v>
      </c>
      <c r="L1393" s="188">
        <v>24</v>
      </c>
    </row>
    <row r="1394" spans="1:12" x14ac:dyDescent="0.25">
      <c r="A1394" s="262">
        <v>3343</v>
      </c>
      <c r="B1394" s="268" t="s">
        <v>382</v>
      </c>
      <c r="C1394" s="264"/>
      <c r="D1394">
        <v>1393</v>
      </c>
      <c r="E1394" s="263" t="s">
        <v>2948</v>
      </c>
      <c r="F1394" s="263" t="s">
        <v>2948</v>
      </c>
      <c r="G1394" s="263" t="s">
        <v>2949</v>
      </c>
      <c r="H1394" s="263" t="s">
        <v>2950</v>
      </c>
      <c r="I1394" s="262">
        <v>782</v>
      </c>
      <c r="J1394" s="263" t="s">
        <v>383</v>
      </c>
      <c r="K1394" s="187">
        <f t="shared" si="21"/>
        <v>3343</v>
      </c>
      <c r="L1394" s="188">
        <v>1</v>
      </c>
    </row>
    <row r="1395" spans="1:12" x14ac:dyDescent="0.25">
      <c r="A1395" s="262">
        <v>6922</v>
      </c>
      <c r="B1395" s="268" t="s">
        <v>382</v>
      </c>
      <c r="C1395" s="264"/>
      <c r="D1395">
        <v>1394</v>
      </c>
      <c r="E1395" s="263" t="s">
        <v>2951</v>
      </c>
      <c r="F1395" s="263" t="s">
        <v>2951</v>
      </c>
      <c r="G1395" s="263" t="s">
        <v>1106</v>
      </c>
      <c r="H1395" s="263" t="s">
        <v>1107</v>
      </c>
      <c r="I1395" s="262">
        <v>910</v>
      </c>
      <c r="J1395" s="263" t="s">
        <v>383</v>
      </c>
      <c r="K1395" s="187">
        <f t="shared" si="21"/>
        <v>6922</v>
      </c>
      <c r="L1395" s="188">
        <v>2</v>
      </c>
    </row>
    <row r="1396" spans="1:12" x14ac:dyDescent="0.25">
      <c r="A1396" s="262">
        <v>4554</v>
      </c>
      <c r="B1396" s="268" t="s">
        <v>382</v>
      </c>
      <c r="C1396" s="264"/>
      <c r="D1396">
        <v>1395</v>
      </c>
      <c r="E1396" s="263" t="s">
        <v>2952</v>
      </c>
      <c r="F1396" s="263" t="s">
        <v>2952</v>
      </c>
      <c r="G1396" s="263" t="s">
        <v>2244</v>
      </c>
      <c r="H1396" s="263" t="s">
        <v>2245</v>
      </c>
      <c r="I1396" s="262">
        <v>881</v>
      </c>
      <c r="J1396" s="263" t="s">
        <v>383</v>
      </c>
      <c r="K1396" s="187">
        <f t="shared" si="21"/>
        <v>4554</v>
      </c>
      <c r="L1396" s="188">
        <v>3</v>
      </c>
    </row>
    <row r="1397" spans="1:12" x14ac:dyDescent="0.25">
      <c r="A1397" s="262">
        <v>1708</v>
      </c>
      <c r="B1397" s="268" t="s">
        <v>382</v>
      </c>
      <c r="C1397" s="264"/>
      <c r="D1397">
        <v>1396</v>
      </c>
      <c r="E1397" s="263" t="s">
        <v>2953</v>
      </c>
      <c r="F1397" s="263" t="s">
        <v>2953</v>
      </c>
      <c r="G1397" s="263" t="s">
        <v>195</v>
      </c>
      <c r="H1397" s="263" t="s">
        <v>25</v>
      </c>
      <c r="I1397" s="262">
        <v>349</v>
      </c>
      <c r="J1397" s="263" t="s">
        <v>383</v>
      </c>
      <c r="K1397" s="187">
        <f t="shared" si="21"/>
        <v>1708</v>
      </c>
      <c r="L1397" s="188">
        <v>4</v>
      </c>
    </row>
    <row r="1398" spans="1:12" x14ac:dyDescent="0.25">
      <c r="A1398" s="262">
        <v>5987</v>
      </c>
      <c r="B1398" s="268" t="s">
        <v>382</v>
      </c>
      <c r="C1398" s="264"/>
      <c r="D1398">
        <v>1397</v>
      </c>
      <c r="E1398" s="263" t="s">
        <v>2954</v>
      </c>
      <c r="F1398" s="263" t="s">
        <v>2955</v>
      </c>
      <c r="G1398" s="263" t="s">
        <v>195</v>
      </c>
      <c r="H1398" s="263" t="s">
        <v>25</v>
      </c>
      <c r="I1398" s="262">
        <v>349</v>
      </c>
      <c r="J1398" s="263" t="s">
        <v>383</v>
      </c>
      <c r="K1398" s="187">
        <f t="shared" si="21"/>
        <v>5987</v>
      </c>
      <c r="L1398" s="188">
        <v>5</v>
      </c>
    </row>
    <row r="1399" spans="1:12" x14ac:dyDescent="0.25">
      <c r="A1399" s="262">
        <v>6483</v>
      </c>
      <c r="B1399" s="268" t="s">
        <v>382</v>
      </c>
      <c r="C1399" s="264"/>
      <c r="D1399">
        <v>1398</v>
      </c>
      <c r="E1399" s="263" t="s">
        <v>2956</v>
      </c>
      <c r="F1399" s="263" t="s">
        <v>2957</v>
      </c>
      <c r="G1399" s="263" t="s">
        <v>195</v>
      </c>
      <c r="H1399" s="263" t="s">
        <v>25</v>
      </c>
      <c r="I1399" s="262">
        <v>349</v>
      </c>
      <c r="J1399" s="263" t="s">
        <v>383</v>
      </c>
      <c r="K1399" s="187">
        <f t="shared" si="21"/>
        <v>6483</v>
      </c>
      <c r="L1399" s="188">
        <v>6</v>
      </c>
    </row>
    <row r="1400" spans="1:12" x14ac:dyDescent="0.25">
      <c r="A1400" s="262">
        <v>106</v>
      </c>
      <c r="B1400" s="268" t="s">
        <v>382</v>
      </c>
      <c r="C1400" s="264"/>
      <c r="D1400">
        <v>1399</v>
      </c>
      <c r="E1400" s="263" t="s">
        <v>2958</v>
      </c>
      <c r="F1400" s="263" t="s">
        <v>2958</v>
      </c>
      <c r="G1400" s="263" t="s">
        <v>519</v>
      </c>
      <c r="H1400" s="263" t="s">
        <v>520</v>
      </c>
      <c r="I1400" s="262">
        <v>471</v>
      </c>
      <c r="J1400" s="263" t="s">
        <v>383</v>
      </c>
      <c r="K1400" s="187">
        <f t="shared" si="21"/>
        <v>106</v>
      </c>
      <c r="L1400" s="188">
        <v>7</v>
      </c>
    </row>
    <row r="1401" spans="1:12" x14ac:dyDescent="0.25">
      <c r="A1401" s="262">
        <v>4061</v>
      </c>
      <c r="B1401" s="268" t="s">
        <v>382</v>
      </c>
      <c r="C1401" s="264"/>
      <c r="D1401">
        <v>1400</v>
      </c>
      <c r="E1401" s="263" t="s">
        <v>2959</v>
      </c>
      <c r="F1401" s="263" t="s">
        <v>2959</v>
      </c>
      <c r="G1401" s="263" t="s">
        <v>519</v>
      </c>
      <c r="H1401" s="263" t="s">
        <v>520</v>
      </c>
      <c r="I1401" s="262">
        <v>471</v>
      </c>
      <c r="J1401" s="263" t="s">
        <v>383</v>
      </c>
      <c r="K1401" s="187">
        <f t="shared" si="21"/>
        <v>4061</v>
      </c>
      <c r="L1401" s="188">
        <v>8</v>
      </c>
    </row>
    <row r="1402" spans="1:12" x14ac:dyDescent="0.25">
      <c r="A1402" s="262">
        <v>6938</v>
      </c>
      <c r="B1402" s="268" t="s">
        <v>382</v>
      </c>
      <c r="C1402" s="264"/>
      <c r="D1402">
        <v>1401</v>
      </c>
      <c r="E1402" s="263" t="s">
        <v>2960</v>
      </c>
      <c r="F1402" s="263" t="s">
        <v>2961</v>
      </c>
      <c r="G1402" s="263" t="s">
        <v>2962</v>
      </c>
      <c r="H1402" s="263" t="s">
        <v>2963</v>
      </c>
      <c r="I1402" s="262">
        <v>861</v>
      </c>
      <c r="J1402" s="263" t="s">
        <v>383</v>
      </c>
      <c r="K1402" s="187">
        <f t="shared" si="21"/>
        <v>6938</v>
      </c>
      <c r="L1402" s="188">
        <v>9</v>
      </c>
    </row>
    <row r="1403" spans="1:12" x14ac:dyDescent="0.25">
      <c r="A1403" s="262">
        <v>6940</v>
      </c>
      <c r="B1403" s="268" t="s">
        <v>382</v>
      </c>
      <c r="C1403" s="264"/>
      <c r="D1403">
        <v>1402</v>
      </c>
      <c r="E1403" s="263" t="s">
        <v>2964</v>
      </c>
      <c r="F1403" s="263" t="s">
        <v>2965</v>
      </c>
      <c r="G1403" s="263" t="s">
        <v>2962</v>
      </c>
      <c r="H1403" s="263" t="s">
        <v>2963</v>
      </c>
      <c r="I1403" s="262">
        <v>861</v>
      </c>
      <c r="J1403" s="263" t="s">
        <v>383</v>
      </c>
      <c r="K1403" s="187">
        <f t="shared" si="21"/>
        <v>6940</v>
      </c>
      <c r="L1403" s="188">
        <v>10</v>
      </c>
    </row>
    <row r="1404" spans="1:12" x14ac:dyDescent="0.25">
      <c r="A1404" s="262">
        <v>6939</v>
      </c>
      <c r="B1404" s="268" t="s">
        <v>382</v>
      </c>
      <c r="C1404" s="264"/>
      <c r="D1404">
        <v>1403</v>
      </c>
      <c r="E1404" s="263" t="s">
        <v>2966</v>
      </c>
      <c r="F1404" s="263" t="s">
        <v>2967</v>
      </c>
      <c r="G1404" s="263" t="s">
        <v>2962</v>
      </c>
      <c r="H1404" s="263" t="s">
        <v>2963</v>
      </c>
      <c r="I1404" s="262">
        <v>861</v>
      </c>
      <c r="J1404" s="263" t="s">
        <v>383</v>
      </c>
      <c r="K1404" s="187">
        <f t="shared" si="21"/>
        <v>6939</v>
      </c>
      <c r="L1404" s="188">
        <v>11</v>
      </c>
    </row>
    <row r="1405" spans="1:12" x14ac:dyDescent="0.25">
      <c r="A1405" s="262">
        <v>4555</v>
      </c>
      <c r="B1405" s="268" t="s">
        <v>382</v>
      </c>
      <c r="C1405" s="264"/>
      <c r="D1405">
        <v>1404</v>
      </c>
      <c r="E1405" s="263" t="s">
        <v>2968</v>
      </c>
      <c r="F1405" s="263" t="s">
        <v>2968</v>
      </c>
      <c r="G1405" s="263" t="s">
        <v>2244</v>
      </c>
      <c r="H1405" s="263" t="s">
        <v>2245</v>
      </c>
      <c r="I1405" s="262">
        <v>881</v>
      </c>
      <c r="J1405" s="263" t="s">
        <v>383</v>
      </c>
      <c r="K1405" s="187">
        <f t="shared" si="21"/>
        <v>4555</v>
      </c>
      <c r="L1405" s="188">
        <v>12</v>
      </c>
    </row>
    <row r="1406" spans="1:12" x14ac:dyDescent="0.25">
      <c r="A1406" s="262">
        <v>3534</v>
      </c>
      <c r="B1406" s="268" t="s">
        <v>382</v>
      </c>
      <c r="C1406" s="264"/>
      <c r="D1406">
        <v>1405</v>
      </c>
      <c r="E1406" s="263" t="s">
        <v>2969</v>
      </c>
      <c r="F1406" s="263" t="s">
        <v>2969</v>
      </c>
      <c r="G1406" s="263" t="s">
        <v>2970</v>
      </c>
      <c r="H1406" s="263" t="s">
        <v>2971</v>
      </c>
      <c r="I1406" s="262">
        <v>826</v>
      </c>
      <c r="J1406" s="263" t="s">
        <v>383</v>
      </c>
      <c r="K1406" s="187">
        <f t="shared" si="21"/>
        <v>3534</v>
      </c>
      <c r="L1406" s="188">
        <v>13</v>
      </c>
    </row>
    <row r="1407" spans="1:12" x14ac:dyDescent="0.25">
      <c r="A1407" s="262">
        <v>5687</v>
      </c>
      <c r="B1407" s="268" t="s">
        <v>382</v>
      </c>
      <c r="C1407" s="264"/>
      <c r="D1407">
        <v>1406</v>
      </c>
      <c r="E1407" s="263" t="s">
        <v>2972</v>
      </c>
      <c r="F1407" s="263" t="s">
        <v>2972</v>
      </c>
      <c r="G1407" s="263" t="s">
        <v>2970</v>
      </c>
      <c r="H1407" s="263" t="s">
        <v>2971</v>
      </c>
      <c r="I1407" s="262">
        <v>826</v>
      </c>
      <c r="J1407" s="263" t="s">
        <v>383</v>
      </c>
      <c r="K1407" s="187">
        <f t="shared" si="21"/>
        <v>5687</v>
      </c>
      <c r="L1407" s="188">
        <v>14</v>
      </c>
    </row>
    <row r="1408" spans="1:12" x14ac:dyDescent="0.25">
      <c r="A1408" s="262">
        <v>3766</v>
      </c>
      <c r="B1408" s="268" t="s">
        <v>382</v>
      </c>
      <c r="C1408" s="264"/>
      <c r="D1408">
        <v>1407</v>
      </c>
      <c r="E1408" s="263" t="s">
        <v>2973</v>
      </c>
      <c r="F1408" s="263" t="s">
        <v>2973</v>
      </c>
      <c r="G1408" s="263" t="s">
        <v>1441</v>
      </c>
      <c r="H1408" s="263" t="s">
        <v>1442</v>
      </c>
      <c r="I1408" s="262">
        <v>877</v>
      </c>
      <c r="J1408" s="263" t="s">
        <v>398</v>
      </c>
      <c r="K1408" s="187">
        <f t="shared" si="21"/>
        <v>3766</v>
      </c>
      <c r="L1408" s="188">
        <v>15</v>
      </c>
    </row>
    <row r="1409" spans="1:12" x14ac:dyDescent="0.25">
      <c r="A1409" s="262">
        <v>4245</v>
      </c>
      <c r="B1409" s="268" t="s">
        <v>382</v>
      </c>
      <c r="C1409" s="264"/>
      <c r="D1409">
        <v>1408</v>
      </c>
      <c r="E1409" s="263" t="s">
        <v>2974</v>
      </c>
      <c r="F1409" s="263" t="s">
        <v>2974</v>
      </c>
      <c r="G1409" s="263" t="s">
        <v>204</v>
      </c>
      <c r="H1409" s="263" t="s">
        <v>47</v>
      </c>
      <c r="I1409" s="262">
        <v>571</v>
      </c>
      <c r="J1409" s="263" t="s">
        <v>383</v>
      </c>
      <c r="K1409" s="187">
        <f t="shared" si="21"/>
        <v>4245</v>
      </c>
      <c r="L1409" s="188">
        <v>16</v>
      </c>
    </row>
    <row r="1410" spans="1:12" x14ac:dyDescent="0.25">
      <c r="A1410" s="262">
        <v>4403</v>
      </c>
      <c r="B1410" s="268" t="s">
        <v>382</v>
      </c>
      <c r="C1410" s="264"/>
      <c r="D1410">
        <v>1409</v>
      </c>
      <c r="E1410" s="263" t="s">
        <v>2975</v>
      </c>
      <c r="F1410" s="263" t="s">
        <v>2975</v>
      </c>
      <c r="G1410" s="263" t="s">
        <v>537</v>
      </c>
      <c r="H1410" s="263" t="s">
        <v>538</v>
      </c>
      <c r="I1410" s="262">
        <v>80</v>
      </c>
      <c r="J1410" s="263" t="s">
        <v>383</v>
      </c>
      <c r="K1410" s="187">
        <f t="shared" si="21"/>
        <v>4403</v>
      </c>
      <c r="L1410" s="188">
        <v>17</v>
      </c>
    </row>
    <row r="1411" spans="1:12" x14ac:dyDescent="0.25">
      <c r="A1411" s="262">
        <v>2741</v>
      </c>
      <c r="B1411" s="268" t="s">
        <v>382</v>
      </c>
      <c r="C1411" s="264"/>
      <c r="D1411">
        <v>1410</v>
      </c>
      <c r="E1411" s="263" t="s">
        <v>237</v>
      </c>
      <c r="F1411" s="263" t="s">
        <v>237</v>
      </c>
      <c r="G1411" s="263" t="s">
        <v>204</v>
      </c>
      <c r="H1411" s="263" t="s">
        <v>47</v>
      </c>
      <c r="I1411" s="262">
        <v>571</v>
      </c>
      <c r="J1411" s="263" t="s">
        <v>383</v>
      </c>
      <c r="K1411" s="187">
        <f t="shared" ref="K1411:K1474" si="22">A1411</f>
        <v>2741</v>
      </c>
      <c r="L1411" s="188">
        <v>18</v>
      </c>
    </row>
    <row r="1412" spans="1:12" x14ac:dyDescent="0.25">
      <c r="A1412" s="262">
        <v>4774</v>
      </c>
      <c r="B1412" s="268" t="s">
        <v>382</v>
      </c>
      <c r="C1412" s="264"/>
      <c r="D1412">
        <v>1411</v>
      </c>
      <c r="E1412" s="263" t="s">
        <v>2976</v>
      </c>
      <c r="F1412" s="263" t="s">
        <v>2976</v>
      </c>
      <c r="G1412" s="263" t="s">
        <v>505</v>
      </c>
      <c r="H1412" s="263" t="s">
        <v>506</v>
      </c>
      <c r="I1412" s="262">
        <v>399</v>
      </c>
      <c r="J1412" s="263" t="s">
        <v>383</v>
      </c>
      <c r="K1412" s="187">
        <f t="shared" si="22"/>
        <v>4774</v>
      </c>
      <c r="L1412" s="188">
        <v>19</v>
      </c>
    </row>
    <row r="1413" spans="1:12" x14ac:dyDescent="0.25">
      <c r="A1413" s="262">
        <v>3778</v>
      </c>
      <c r="B1413" s="268" t="s">
        <v>382</v>
      </c>
      <c r="C1413" s="264"/>
      <c r="D1413">
        <v>1412</v>
      </c>
      <c r="E1413" s="263" t="s">
        <v>2977</v>
      </c>
      <c r="F1413" s="263" t="s">
        <v>2977</v>
      </c>
      <c r="G1413" s="263" t="s">
        <v>2244</v>
      </c>
      <c r="H1413" s="263" t="s">
        <v>2245</v>
      </c>
      <c r="I1413" s="262">
        <v>881</v>
      </c>
      <c r="J1413" s="263" t="s">
        <v>383</v>
      </c>
      <c r="K1413" s="187">
        <f t="shared" si="22"/>
        <v>3778</v>
      </c>
      <c r="L1413" s="188">
        <v>20</v>
      </c>
    </row>
    <row r="1414" spans="1:12" x14ac:dyDescent="0.25">
      <c r="A1414" s="262">
        <v>75</v>
      </c>
      <c r="B1414" s="268" t="s">
        <v>382</v>
      </c>
      <c r="C1414" s="264"/>
      <c r="D1414">
        <v>1413</v>
      </c>
      <c r="E1414" s="263" t="s">
        <v>2978</v>
      </c>
      <c r="F1414" s="263" t="s">
        <v>2978</v>
      </c>
      <c r="G1414" s="263" t="s">
        <v>1049</v>
      </c>
      <c r="H1414" s="263" t="s">
        <v>407</v>
      </c>
      <c r="I1414" s="262">
        <v>37</v>
      </c>
      <c r="J1414" s="263" t="s">
        <v>383</v>
      </c>
      <c r="K1414" s="187">
        <f t="shared" si="22"/>
        <v>75</v>
      </c>
      <c r="L1414" s="188">
        <v>21</v>
      </c>
    </row>
    <row r="1415" spans="1:12" x14ac:dyDescent="0.25">
      <c r="A1415" s="262">
        <v>4343</v>
      </c>
      <c r="B1415" s="268" t="s">
        <v>382</v>
      </c>
      <c r="C1415" s="264"/>
      <c r="D1415">
        <v>1414</v>
      </c>
      <c r="E1415" s="263" t="s">
        <v>2979</v>
      </c>
      <c r="F1415" s="263" t="s">
        <v>2979</v>
      </c>
      <c r="G1415" s="263" t="s">
        <v>2980</v>
      </c>
      <c r="H1415" s="263" t="s">
        <v>2981</v>
      </c>
      <c r="I1415" s="262">
        <v>1137</v>
      </c>
      <c r="J1415" s="263" t="s">
        <v>383</v>
      </c>
      <c r="K1415" s="187">
        <f t="shared" si="22"/>
        <v>4343</v>
      </c>
      <c r="L1415" s="188">
        <v>22</v>
      </c>
    </row>
    <row r="1416" spans="1:12" x14ac:dyDescent="0.25">
      <c r="A1416" s="262">
        <v>6786</v>
      </c>
      <c r="B1416" s="268" t="s">
        <v>382</v>
      </c>
      <c r="C1416" s="264"/>
      <c r="D1416">
        <v>1415</v>
      </c>
      <c r="E1416" s="263" t="s">
        <v>2982</v>
      </c>
      <c r="F1416" s="263" t="s">
        <v>2982</v>
      </c>
      <c r="G1416" s="263" t="s">
        <v>2090</v>
      </c>
      <c r="H1416" s="263" t="s">
        <v>403</v>
      </c>
      <c r="I1416" s="262">
        <v>636</v>
      </c>
      <c r="J1416" s="263" t="s">
        <v>383</v>
      </c>
      <c r="K1416" s="187">
        <f t="shared" si="22"/>
        <v>6786</v>
      </c>
      <c r="L1416" s="188">
        <v>23</v>
      </c>
    </row>
    <row r="1417" spans="1:12" x14ac:dyDescent="0.25">
      <c r="A1417" s="262">
        <v>3554</v>
      </c>
      <c r="B1417" s="268" t="s">
        <v>382</v>
      </c>
      <c r="C1417" s="264"/>
      <c r="D1417">
        <v>1416</v>
      </c>
      <c r="E1417" s="263" t="s">
        <v>2983</v>
      </c>
      <c r="F1417" s="263" t="s">
        <v>2983</v>
      </c>
      <c r="G1417" s="263" t="s">
        <v>634</v>
      </c>
      <c r="H1417" s="263" t="s">
        <v>635</v>
      </c>
      <c r="I1417" s="262">
        <v>829</v>
      </c>
      <c r="J1417" s="263" t="s">
        <v>383</v>
      </c>
      <c r="K1417" s="187">
        <f t="shared" si="22"/>
        <v>3554</v>
      </c>
      <c r="L1417" s="188">
        <v>24</v>
      </c>
    </row>
    <row r="1418" spans="1:12" x14ac:dyDescent="0.25">
      <c r="A1418" s="262">
        <v>2378</v>
      </c>
      <c r="B1418" s="268" t="s">
        <v>382</v>
      </c>
      <c r="C1418" s="264"/>
      <c r="D1418">
        <v>1417</v>
      </c>
      <c r="E1418" s="263" t="s">
        <v>2984</v>
      </c>
      <c r="F1418" s="263" t="s">
        <v>2984</v>
      </c>
      <c r="G1418" s="263" t="s">
        <v>1002</v>
      </c>
      <c r="H1418" s="263" t="s">
        <v>1003</v>
      </c>
      <c r="I1418" s="262">
        <v>480</v>
      </c>
      <c r="J1418" s="263" t="s">
        <v>383</v>
      </c>
      <c r="K1418" s="187">
        <f t="shared" si="22"/>
        <v>2378</v>
      </c>
      <c r="L1418" s="188">
        <v>1</v>
      </c>
    </row>
    <row r="1419" spans="1:12" x14ac:dyDescent="0.25">
      <c r="A1419" s="262">
        <v>1022</v>
      </c>
      <c r="B1419" s="268" t="s">
        <v>382</v>
      </c>
      <c r="C1419" s="264"/>
      <c r="D1419">
        <v>1418</v>
      </c>
      <c r="E1419" s="263" t="s">
        <v>2985</v>
      </c>
      <c r="F1419" s="263" t="s">
        <v>2985</v>
      </c>
      <c r="G1419" s="263" t="s">
        <v>810</v>
      </c>
      <c r="H1419" s="263" t="s">
        <v>409</v>
      </c>
      <c r="I1419" s="262">
        <v>222</v>
      </c>
      <c r="J1419" s="263" t="s">
        <v>383</v>
      </c>
      <c r="K1419" s="187">
        <f t="shared" si="22"/>
        <v>1022</v>
      </c>
      <c r="L1419" s="188">
        <v>2</v>
      </c>
    </row>
    <row r="1420" spans="1:12" x14ac:dyDescent="0.25">
      <c r="A1420" s="262">
        <v>59</v>
      </c>
      <c r="B1420" s="268" t="s">
        <v>382</v>
      </c>
      <c r="C1420" s="264"/>
      <c r="D1420">
        <v>1419</v>
      </c>
      <c r="E1420" s="263" t="s">
        <v>2986</v>
      </c>
      <c r="F1420" s="263" t="s">
        <v>2986</v>
      </c>
      <c r="G1420" s="263" t="s">
        <v>709</v>
      </c>
      <c r="H1420" s="263" t="s">
        <v>20</v>
      </c>
      <c r="I1420" s="262">
        <v>2</v>
      </c>
      <c r="J1420" s="263" t="s">
        <v>383</v>
      </c>
      <c r="K1420" s="187">
        <f t="shared" si="22"/>
        <v>59</v>
      </c>
      <c r="L1420" s="188">
        <v>3</v>
      </c>
    </row>
    <row r="1421" spans="1:12" x14ac:dyDescent="0.25">
      <c r="A1421" s="262">
        <v>8491</v>
      </c>
      <c r="B1421" s="268" t="s">
        <v>382</v>
      </c>
      <c r="C1421" s="264"/>
      <c r="D1421">
        <v>1420</v>
      </c>
      <c r="E1421" s="263" t="s">
        <v>2987</v>
      </c>
      <c r="F1421" s="263" t="s">
        <v>2987</v>
      </c>
      <c r="G1421" s="263" t="s">
        <v>2031</v>
      </c>
      <c r="H1421" s="263" t="s">
        <v>2032</v>
      </c>
      <c r="I1421" s="262">
        <v>556</v>
      </c>
      <c r="J1421" s="263" t="s">
        <v>383</v>
      </c>
      <c r="K1421" s="187">
        <f t="shared" si="22"/>
        <v>8491</v>
      </c>
      <c r="L1421" s="188">
        <v>4</v>
      </c>
    </row>
    <row r="1422" spans="1:12" x14ac:dyDescent="0.25">
      <c r="A1422" s="262">
        <v>505</v>
      </c>
      <c r="B1422" s="268" t="s">
        <v>382</v>
      </c>
      <c r="C1422" s="264"/>
      <c r="D1422">
        <v>1421</v>
      </c>
      <c r="E1422" s="263" t="s">
        <v>2988</v>
      </c>
      <c r="F1422" s="263" t="s">
        <v>2988</v>
      </c>
      <c r="G1422" s="263" t="s">
        <v>852</v>
      </c>
      <c r="H1422" s="263" t="s">
        <v>853</v>
      </c>
      <c r="I1422" s="262">
        <v>72</v>
      </c>
      <c r="J1422" s="263" t="s">
        <v>383</v>
      </c>
      <c r="K1422" s="187">
        <f t="shared" si="22"/>
        <v>505</v>
      </c>
      <c r="L1422" s="188">
        <v>5</v>
      </c>
    </row>
    <row r="1423" spans="1:12" x14ac:dyDescent="0.25">
      <c r="A1423" s="262">
        <v>4821</v>
      </c>
      <c r="B1423" s="268" t="s">
        <v>382</v>
      </c>
      <c r="C1423" s="264"/>
      <c r="D1423">
        <v>1422</v>
      </c>
      <c r="E1423" s="263" t="s">
        <v>2989</v>
      </c>
      <c r="F1423" s="263" t="s">
        <v>2990</v>
      </c>
      <c r="G1423" s="263" t="s">
        <v>709</v>
      </c>
      <c r="H1423" s="263" t="s">
        <v>20</v>
      </c>
      <c r="I1423" s="262">
        <v>2</v>
      </c>
      <c r="J1423" s="263" t="s">
        <v>383</v>
      </c>
      <c r="K1423" s="187">
        <f t="shared" si="22"/>
        <v>4821</v>
      </c>
      <c r="L1423" s="188">
        <v>6</v>
      </c>
    </row>
    <row r="1424" spans="1:12" x14ac:dyDescent="0.25">
      <c r="A1424" s="262">
        <v>74</v>
      </c>
      <c r="B1424" s="268" t="s">
        <v>382</v>
      </c>
      <c r="C1424" s="264"/>
      <c r="D1424">
        <v>1423</v>
      </c>
      <c r="E1424" s="263" t="s">
        <v>2991</v>
      </c>
      <c r="F1424" s="263" t="s">
        <v>2991</v>
      </c>
      <c r="G1424" s="263" t="s">
        <v>852</v>
      </c>
      <c r="H1424" s="263" t="s">
        <v>853</v>
      </c>
      <c r="I1424" s="262">
        <v>72</v>
      </c>
      <c r="J1424" s="263" t="s">
        <v>383</v>
      </c>
      <c r="K1424" s="187">
        <f t="shared" si="22"/>
        <v>74</v>
      </c>
      <c r="L1424" s="188">
        <v>7</v>
      </c>
    </row>
    <row r="1425" spans="1:12" x14ac:dyDescent="0.25">
      <c r="A1425" s="262">
        <v>4654</v>
      </c>
      <c r="B1425" s="268" t="s">
        <v>382</v>
      </c>
      <c r="C1425" s="264"/>
      <c r="D1425">
        <v>1424</v>
      </c>
      <c r="E1425" s="263" t="s">
        <v>2992</v>
      </c>
      <c r="F1425" s="263" t="s">
        <v>2992</v>
      </c>
      <c r="G1425" s="263" t="s">
        <v>2993</v>
      </c>
      <c r="H1425" s="263" t="s">
        <v>2994</v>
      </c>
      <c r="I1425" s="262">
        <v>1072</v>
      </c>
      <c r="J1425" s="263" t="s">
        <v>383</v>
      </c>
      <c r="K1425" s="187">
        <f t="shared" si="22"/>
        <v>4654</v>
      </c>
      <c r="L1425" s="188">
        <v>8</v>
      </c>
    </row>
    <row r="1426" spans="1:12" x14ac:dyDescent="0.25">
      <c r="A1426" s="262">
        <v>298</v>
      </c>
      <c r="B1426" s="268" t="s">
        <v>382</v>
      </c>
      <c r="C1426" s="264"/>
      <c r="D1426">
        <v>1425</v>
      </c>
      <c r="E1426" s="263" t="s">
        <v>2995</v>
      </c>
      <c r="F1426" s="263" t="s">
        <v>2996</v>
      </c>
      <c r="G1426" s="263" t="s">
        <v>2997</v>
      </c>
      <c r="H1426" s="263" t="s">
        <v>2998</v>
      </c>
      <c r="I1426" s="262">
        <v>531</v>
      </c>
      <c r="J1426" s="263" t="s">
        <v>383</v>
      </c>
      <c r="K1426" s="187">
        <f t="shared" si="22"/>
        <v>298</v>
      </c>
      <c r="L1426" s="188">
        <v>9</v>
      </c>
    </row>
    <row r="1427" spans="1:12" x14ac:dyDescent="0.25">
      <c r="A1427" s="262">
        <v>2568</v>
      </c>
      <c r="B1427" s="268" t="s">
        <v>382</v>
      </c>
      <c r="C1427" s="264"/>
      <c r="D1427">
        <v>1426</v>
      </c>
      <c r="E1427" s="263" t="s">
        <v>2999</v>
      </c>
      <c r="F1427" s="263" t="s">
        <v>2999</v>
      </c>
      <c r="G1427" s="263" t="s">
        <v>2997</v>
      </c>
      <c r="H1427" s="263" t="s">
        <v>2998</v>
      </c>
      <c r="I1427" s="262">
        <v>531</v>
      </c>
      <c r="J1427" s="263" t="s">
        <v>383</v>
      </c>
      <c r="K1427" s="187">
        <f t="shared" si="22"/>
        <v>2568</v>
      </c>
      <c r="L1427" s="188">
        <v>10</v>
      </c>
    </row>
    <row r="1428" spans="1:12" x14ac:dyDescent="0.25">
      <c r="A1428" s="262">
        <v>299</v>
      </c>
      <c r="B1428" s="268" t="s">
        <v>382</v>
      </c>
      <c r="C1428" s="264"/>
      <c r="D1428">
        <v>1427</v>
      </c>
      <c r="E1428" s="263" t="s">
        <v>3000</v>
      </c>
      <c r="F1428" s="263" t="s">
        <v>3001</v>
      </c>
      <c r="G1428" s="263" t="s">
        <v>2997</v>
      </c>
      <c r="H1428" s="263" t="s">
        <v>2998</v>
      </c>
      <c r="I1428" s="262">
        <v>531</v>
      </c>
      <c r="J1428" s="263" t="s">
        <v>383</v>
      </c>
      <c r="K1428" s="187">
        <f t="shared" si="22"/>
        <v>299</v>
      </c>
      <c r="L1428" s="188">
        <v>11</v>
      </c>
    </row>
    <row r="1429" spans="1:12" x14ac:dyDescent="0.25">
      <c r="A1429" s="262">
        <v>3457</v>
      </c>
      <c r="B1429" s="268" t="s">
        <v>382</v>
      </c>
      <c r="C1429" s="264"/>
      <c r="D1429">
        <v>1428</v>
      </c>
      <c r="E1429" s="263" t="s">
        <v>3002</v>
      </c>
      <c r="F1429" s="263" t="s">
        <v>3002</v>
      </c>
      <c r="G1429" s="263" t="s">
        <v>1140</v>
      </c>
      <c r="H1429" s="263" t="s">
        <v>1141</v>
      </c>
      <c r="I1429" s="262">
        <v>786</v>
      </c>
      <c r="J1429" s="263" t="s">
        <v>383</v>
      </c>
      <c r="K1429" s="187">
        <f t="shared" si="22"/>
        <v>3457</v>
      </c>
      <c r="L1429" s="188">
        <v>12</v>
      </c>
    </row>
    <row r="1430" spans="1:12" x14ac:dyDescent="0.25">
      <c r="A1430" s="262">
        <v>6377</v>
      </c>
      <c r="B1430" s="268" t="s">
        <v>382</v>
      </c>
      <c r="C1430" s="264"/>
      <c r="D1430">
        <v>1429</v>
      </c>
      <c r="E1430" s="263" t="s">
        <v>3003</v>
      </c>
      <c r="F1430" s="263" t="s">
        <v>3003</v>
      </c>
      <c r="G1430" s="263" t="s">
        <v>3004</v>
      </c>
      <c r="H1430" s="263" t="s">
        <v>3005</v>
      </c>
      <c r="I1430" s="262">
        <v>575</v>
      </c>
      <c r="J1430" s="263" t="s">
        <v>383</v>
      </c>
      <c r="K1430" s="187">
        <f t="shared" si="22"/>
        <v>6377</v>
      </c>
      <c r="L1430" s="188">
        <v>13</v>
      </c>
    </row>
    <row r="1431" spans="1:12" x14ac:dyDescent="0.25">
      <c r="A1431" s="262">
        <v>2755</v>
      </c>
      <c r="B1431" s="268" t="s">
        <v>382</v>
      </c>
      <c r="C1431" s="264"/>
      <c r="D1431">
        <v>1430</v>
      </c>
      <c r="E1431" s="263" t="s">
        <v>3006</v>
      </c>
      <c r="F1431" s="263" t="s">
        <v>3006</v>
      </c>
      <c r="G1431" s="263" t="s">
        <v>3004</v>
      </c>
      <c r="H1431" s="263" t="s">
        <v>3005</v>
      </c>
      <c r="I1431" s="262">
        <v>575</v>
      </c>
      <c r="J1431" s="263" t="s">
        <v>383</v>
      </c>
      <c r="K1431" s="187">
        <f t="shared" si="22"/>
        <v>2755</v>
      </c>
      <c r="L1431" s="188">
        <v>14</v>
      </c>
    </row>
    <row r="1432" spans="1:12" x14ac:dyDescent="0.25">
      <c r="A1432" s="262">
        <v>5258</v>
      </c>
      <c r="B1432" s="268" t="s">
        <v>382</v>
      </c>
      <c r="C1432" s="264"/>
      <c r="D1432">
        <v>1431</v>
      </c>
      <c r="E1432" s="263" t="s">
        <v>3007</v>
      </c>
      <c r="F1432" s="263" t="s">
        <v>3007</v>
      </c>
      <c r="G1432" s="263" t="s">
        <v>3004</v>
      </c>
      <c r="H1432" s="263" t="s">
        <v>3005</v>
      </c>
      <c r="I1432" s="262">
        <v>575</v>
      </c>
      <c r="J1432" s="263" t="s">
        <v>383</v>
      </c>
      <c r="K1432" s="187">
        <f t="shared" si="22"/>
        <v>5258</v>
      </c>
      <c r="L1432" s="188">
        <v>15</v>
      </c>
    </row>
    <row r="1433" spans="1:12" x14ac:dyDescent="0.25">
      <c r="A1433" s="262">
        <v>7205</v>
      </c>
      <c r="B1433" s="268" t="s">
        <v>382</v>
      </c>
      <c r="C1433" s="264"/>
      <c r="D1433">
        <v>1432</v>
      </c>
      <c r="E1433" s="263" t="s">
        <v>3008</v>
      </c>
      <c r="F1433" s="263" t="s">
        <v>3009</v>
      </c>
      <c r="G1433" s="263" t="s">
        <v>3004</v>
      </c>
      <c r="H1433" s="263" t="s">
        <v>3005</v>
      </c>
      <c r="I1433" s="262">
        <v>575</v>
      </c>
      <c r="J1433" s="263" t="s">
        <v>383</v>
      </c>
      <c r="K1433" s="187">
        <f t="shared" si="22"/>
        <v>7205</v>
      </c>
      <c r="L1433" s="188">
        <v>16</v>
      </c>
    </row>
    <row r="1434" spans="1:12" x14ac:dyDescent="0.25">
      <c r="A1434" s="262">
        <v>4438</v>
      </c>
      <c r="B1434" s="268" t="s">
        <v>382</v>
      </c>
      <c r="C1434" s="264"/>
      <c r="D1434">
        <v>1433</v>
      </c>
      <c r="E1434" s="263" t="s">
        <v>3010</v>
      </c>
      <c r="F1434" s="263" t="s">
        <v>3010</v>
      </c>
      <c r="G1434" s="263" t="s">
        <v>3011</v>
      </c>
      <c r="H1434" s="263" t="s">
        <v>3012</v>
      </c>
      <c r="I1434" s="262">
        <v>1021</v>
      </c>
      <c r="J1434" s="263" t="s">
        <v>383</v>
      </c>
      <c r="K1434" s="187">
        <f t="shared" si="22"/>
        <v>4438</v>
      </c>
      <c r="L1434" s="188">
        <v>17</v>
      </c>
    </row>
    <row r="1435" spans="1:12" x14ac:dyDescent="0.25">
      <c r="A1435" s="262">
        <v>7027</v>
      </c>
      <c r="B1435" s="268" t="s">
        <v>382</v>
      </c>
      <c r="C1435" s="264"/>
      <c r="D1435">
        <v>1434</v>
      </c>
      <c r="E1435" s="263" t="s">
        <v>3013</v>
      </c>
      <c r="F1435" s="263" t="s">
        <v>3013</v>
      </c>
      <c r="G1435" s="263" t="s">
        <v>827</v>
      </c>
      <c r="H1435" s="263" t="s">
        <v>828</v>
      </c>
      <c r="I1435" s="262">
        <v>1017</v>
      </c>
      <c r="J1435" s="263" t="s">
        <v>383</v>
      </c>
      <c r="K1435" s="187">
        <f t="shared" si="22"/>
        <v>7027</v>
      </c>
      <c r="L1435" s="188">
        <v>18</v>
      </c>
    </row>
    <row r="1436" spans="1:12" x14ac:dyDescent="0.25">
      <c r="A1436" s="262">
        <v>4340</v>
      </c>
      <c r="B1436" s="268" t="s">
        <v>382</v>
      </c>
      <c r="C1436" s="264"/>
      <c r="D1436">
        <v>1435</v>
      </c>
      <c r="E1436" s="263" t="s">
        <v>3014</v>
      </c>
      <c r="F1436" s="263" t="s">
        <v>3015</v>
      </c>
      <c r="G1436" s="263" t="s">
        <v>564</v>
      </c>
      <c r="H1436" s="263" t="s">
        <v>565</v>
      </c>
      <c r="I1436" s="262">
        <v>282</v>
      </c>
      <c r="J1436" s="263" t="s">
        <v>383</v>
      </c>
      <c r="K1436" s="187">
        <f t="shared" si="22"/>
        <v>4340</v>
      </c>
      <c r="L1436" s="188">
        <v>19</v>
      </c>
    </row>
    <row r="1437" spans="1:12" x14ac:dyDescent="0.25">
      <c r="A1437" s="262">
        <v>1409</v>
      </c>
      <c r="B1437" s="268" t="s">
        <v>382</v>
      </c>
      <c r="C1437" s="264"/>
      <c r="D1437">
        <v>1436</v>
      </c>
      <c r="E1437" s="263" t="s">
        <v>3016</v>
      </c>
      <c r="F1437" s="263" t="s">
        <v>3016</v>
      </c>
      <c r="G1437" s="263" t="s">
        <v>564</v>
      </c>
      <c r="H1437" s="263" t="s">
        <v>565</v>
      </c>
      <c r="I1437" s="262">
        <v>282</v>
      </c>
      <c r="J1437" s="263" t="s">
        <v>383</v>
      </c>
      <c r="K1437" s="187">
        <f t="shared" si="22"/>
        <v>1409</v>
      </c>
      <c r="L1437" s="188">
        <v>20</v>
      </c>
    </row>
    <row r="1438" spans="1:12" x14ac:dyDescent="0.25">
      <c r="A1438" s="262">
        <v>1410</v>
      </c>
      <c r="B1438" s="268" t="s">
        <v>382</v>
      </c>
      <c r="C1438" s="264"/>
      <c r="D1438">
        <v>1437</v>
      </c>
      <c r="E1438" s="263" t="s">
        <v>3017</v>
      </c>
      <c r="F1438" s="263" t="s">
        <v>3018</v>
      </c>
      <c r="G1438" s="263" t="s">
        <v>564</v>
      </c>
      <c r="H1438" s="263" t="s">
        <v>565</v>
      </c>
      <c r="I1438" s="262">
        <v>282</v>
      </c>
      <c r="J1438" s="263" t="s">
        <v>383</v>
      </c>
      <c r="K1438" s="187">
        <f t="shared" si="22"/>
        <v>1410</v>
      </c>
      <c r="L1438" s="188">
        <v>21</v>
      </c>
    </row>
    <row r="1439" spans="1:12" x14ac:dyDescent="0.25">
      <c r="A1439" s="262">
        <v>1398</v>
      </c>
      <c r="B1439" s="268" t="s">
        <v>382</v>
      </c>
      <c r="C1439" s="264"/>
      <c r="D1439">
        <v>1438</v>
      </c>
      <c r="E1439" s="263" t="s">
        <v>3019</v>
      </c>
      <c r="F1439" s="263" t="s">
        <v>3020</v>
      </c>
      <c r="G1439" s="263" t="s">
        <v>2402</v>
      </c>
      <c r="H1439" s="263" t="s">
        <v>2402</v>
      </c>
      <c r="I1439" s="262">
        <v>3</v>
      </c>
      <c r="J1439" s="263" t="s">
        <v>383</v>
      </c>
      <c r="K1439" s="187">
        <f t="shared" si="22"/>
        <v>1398</v>
      </c>
      <c r="L1439" s="188">
        <v>22</v>
      </c>
    </row>
    <row r="1440" spans="1:12" x14ac:dyDescent="0.25">
      <c r="A1440" s="262">
        <v>3535</v>
      </c>
      <c r="B1440" s="268" t="s">
        <v>382</v>
      </c>
      <c r="C1440" s="264"/>
      <c r="D1440">
        <v>1439</v>
      </c>
      <c r="E1440" s="263" t="s">
        <v>3021</v>
      </c>
      <c r="F1440" s="263" t="s">
        <v>3022</v>
      </c>
      <c r="G1440" s="263" t="s">
        <v>3023</v>
      </c>
      <c r="H1440" s="263" t="s">
        <v>3024</v>
      </c>
      <c r="I1440" s="262">
        <v>827</v>
      </c>
      <c r="J1440" s="263" t="s">
        <v>383</v>
      </c>
      <c r="K1440" s="187">
        <f t="shared" si="22"/>
        <v>3535</v>
      </c>
      <c r="L1440" s="188">
        <v>23</v>
      </c>
    </row>
    <row r="1441" spans="1:12" x14ac:dyDescent="0.25">
      <c r="A1441" s="262">
        <v>4951</v>
      </c>
      <c r="B1441" s="268" t="s">
        <v>382</v>
      </c>
      <c r="C1441" s="264"/>
      <c r="D1441">
        <v>1440</v>
      </c>
      <c r="E1441" s="263" t="s">
        <v>3025</v>
      </c>
      <c r="F1441" s="263" t="s">
        <v>3026</v>
      </c>
      <c r="G1441" s="263" t="s">
        <v>3023</v>
      </c>
      <c r="H1441" s="263" t="s">
        <v>3024</v>
      </c>
      <c r="I1441" s="262">
        <v>827</v>
      </c>
      <c r="J1441" s="263" t="s">
        <v>383</v>
      </c>
      <c r="K1441" s="187">
        <f t="shared" si="22"/>
        <v>4951</v>
      </c>
      <c r="L1441" s="188">
        <v>24</v>
      </c>
    </row>
    <row r="1442" spans="1:12" x14ac:dyDescent="0.25">
      <c r="A1442" s="262">
        <v>3537</v>
      </c>
      <c r="B1442" s="268" t="s">
        <v>382</v>
      </c>
      <c r="C1442" s="264"/>
      <c r="D1442">
        <v>1441</v>
      </c>
      <c r="E1442" s="263" t="s">
        <v>3027</v>
      </c>
      <c r="F1442" s="263" t="s">
        <v>3028</v>
      </c>
      <c r="G1442" s="263" t="s">
        <v>3023</v>
      </c>
      <c r="H1442" s="263" t="s">
        <v>3024</v>
      </c>
      <c r="I1442" s="262">
        <v>827</v>
      </c>
      <c r="J1442" s="263" t="s">
        <v>383</v>
      </c>
      <c r="K1442" s="187">
        <f t="shared" si="22"/>
        <v>3537</v>
      </c>
      <c r="L1442" s="188">
        <v>12</v>
      </c>
    </row>
    <row r="1443" spans="1:12" x14ac:dyDescent="0.25">
      <c r="A1443" s="262">
        <v>3538</v>
      </c>
      <c r="B1443" s="268" t="s">
        <v>382</v>
      </c>
      <c r="C1443" s="264"/>
      <c r="D1443">
        <v>1442</v>
      </c>
      <c r="E1443" s="263" t="s">
        <v>3029</v>
      </c>
      <c r="F1443" s="263" t="s">
        <v>3030</v>
      </c>
      <c r="G1443" s="263" t="s">
        <v>3023</v>
      </c>
      <c r="H1443" s="263" t="s">
        <v>3024</v>
      </c>
      <c r="I1443" s="262">
        <v>827</v>
      </c>
      <c r="J1443" s="263" t="s">
        <v>383</v>
      </c>
      <c r="K1443" s="187">
        <f t="shared" si="22"/>
        <v>3538</v>
      </c>
      <c r="L1443" s="188">
        <v>13</v>
      </c>
    </row>
    <row r="1444" spans="1:12" x14ac:dyDescent="0.25">
      <c r="A1444" s="262">
        <v>11</v>
      </c>
      <c r="B1444" s="268" t="s">
        <v>382</v>
      </c>
      <c r="C1444" s="264"/>
      <c r="D1444">
        <v>1443</v>
      </c>
      <c r="E1444" s="263" t="s">
        <v>3031</v>
      </c>
      <c r="F1444" s="263" t="s">
        <v>3031</v>
      </c>
      <c r="G1444" s="263" t="s">
        <v>1456</v>
      </c>
      <c r="H1444" s="263" t="s">
        <v>408</v>
      </c>
      <c r="I1444" s="262">
        <v>5</v>
      </c>
      <c r="J1444" s="263" t="s">
        <v>383</v>
      </c>
      <c r="K1444" s="187">
        <f t="shared" si="22"/>
        <v>11</v>
      </c>
      <c r="L1444" s="188">
        <v>14</v>
      </c>
    </row>
    <row r="1445" spans="1:12" x14ac:dyDescent="0.25">
      <c r="A1445" s="262">
        <v>509</v>
      </c>
      <c r="B1445" s="268" t="s">
        <v>382</v>
      </c>
      <c r="C1445" s="264"/>
      <c r="D1445">
        <v>1444</v>
      </c>
      <c r="E1445" s="263" t="s">
        <v>3032</v>
      </c>
      <c r="F1445" s="263" t="s">
        <v>3033</v>
      </c>
      <c r="G1445" s="263" t="s">
        <v>3034</v>
      </c>
      <c r="H1445" s="263" t="s">
        <v>3035</v>
      </c>
      <c r="I1445" s="262">
        <v>73</v>
      </c>
      <c r="J1445" s="263" t="s">
        <v>383</v>
      </c>
      <c r="K1445" s="187">
        <f t="shared" si="22"/>
        <v>509</v>
      </c>
      <c r="L1445" s="188">
        <v>15</v>
      </c>
    </row>
    <row r="1446" spans="1:12" x14ac:dyDescent="0.25">
      <c r="A1446" s="262">
        <v>510</v>
      </c>
      <c r="B1446" s="268" t="s">
        <v>382</v>
      </c>
      <c r="C1446" s="264"/>
      <c r="D1446">
        <v>1445</v>
      </c>
      <c r="E1446" s="263" t="s">
        <v>3036</v>
      </c>
      <c r="F1446" s="263" t="s">
        <v>3037</v>
      </c>
      <c r="G1446" s="263" t="s">
        <v>3034</v>
      </c>
      <c r="H1446" s="263" t="s">
        <v>3035</v>
      </c>
      <c r="I1446" s="262">
        <v>73</v>
      </c>
      <c r="J1446" s="263" t="s">
        <v>383</v>
      </c>
      <c r="K1446" s="187">
        <f t="shared" si="22"/>
        <v>510</v>
      </c>
      <c r="L1446" s="188">
        <v>16</v>
      </c>
    </row>
    <row r="1447" spans="1:12" x14ac:dyDescent="0.25">
      <c r="A1447" s="262">
        <v>511</v>
      </c>
      <c r="B1447" s="268" t="s">
        <v>382</v>
      </c>
      <c r="C1447" s="264"/>
      <c r="D1447">
        <v>1446</v>
      </c>
      <c r="E1447" s="263" t="s">
        <v>3038</v>
      </c>
      <c r="F1447" s="263" t="s">
        <v>3039</v>
      </c>
      <c r="G1447" s="263" t="s">
        <v>3034</v>
      </c>
      <c r="H1447" s="263" t="s">
        <v>3035</v>
      </c>
      <c r="I1447" s="262">
        <v>73</v>
      </c>
      <c r="J1447" s="263" t="s">
        <v>383</v>
      </c>
      <c r="K1447" s="187">
        <f t="shared" si="22"/>
        <v>511</v>
      </c>
      <c r="L1447" s="188">
        <v>17</v>
      </c>
    </row>
    <row r="1448" spans="1:12" x14ac:dyDescent="0.25">
      <c r="A1448" s="262">
        <v>3722</v>
      </c>
      <c r="B1448" s="268" t="s">
        <v>382</v>
      </c>
      <c r="C1448" s="264"/>
      <c r="D1448">
        <v>1447</v>
      </c>
      <c r="E1448" s="263" t="s">
        <v>3040</v>
      </c>
      <c r="F1448" s="263" t="s">
        <v>3041</v>
      </c>
      <c r="G1448" s="263" t="s">
        <v>3034</v>
      </c>
      <c r="H1448" s="263" t="s">
        <v>3035</v>
      </c>
      <c r="I1448" s="262">
        <v>73</v>
      </c>
      <c r="J1448" s="263" t="s">
        <v>383</v>
      </c>
      <c r="K1448" s="187">
        <f t="shared" si="22"/>
        <v>3722</v>
      </c>
      <c r="L1448" s="188">
        <v>18</v>
      </c>
    </row>
    <row r="1449" spans="1:12" x14ac:dyDescent="0.25">
      <c r="A1449" s="262">
        <v>513</v>
      </c>
      <c r="B1449" s="268" t="s">
        <v>382</v>
      </c>
      <c r="C1449" s="264"/>
      <c r="D1449">
        <v>1448</v>
      </c>
      <c r="E1449" s="263" t="s">
        <v>3042</v>
      </c>
      <c r="F1449" s="263" t="s">
        <v>3043</v>
      </c>
      <c r="G1449" s="263" t="s">
        <v>3034</v>
      </c>
      <c r="H1449" s="263" t="s">
        <v>3035</v>
      </c>
      <c r="I1449" s="262">
        <v>73</v>
      </c>
      <c r="J1449" s="263" t="s">
        <v>383</v>
      </c>
      <c r="K1449" s="187">
        <f t="shared" si="22"/>
        <v>513</v>
      </c>
      <c r="L1449" s="188">
        <v>19</v>
      </c>
    </row>
    <row r="1450" spans="1:12" x14ac:dyDescent="0.25">
      <c r="A1450" s="262">
        <v>4408</v>
      </c>
      <c r="B1450" s="268" t="s">
        <v>382</v>
      </c>
      <c r="C1450" s="264"/>
      <c r="D1450">
        <v>1449</v>
      </c>
      <c r="E1450" s="263" t="s">
        <v>3044</v>
      </c>
      <c r="F1450" s="263" t="s">
        <v>3044</v>
      </c>
      <c r="G1450" s="263" t="s">
        <v>818</v>
      </c>
      <c r="H1450" s="263" t="s">
        <v>819</v>
      </c>
      <c r="I1450" s="262">
        <v>989</v>
      </c>
      <c r="J1450" s="263" t="s">
        <v>383</v>
      </c>
      <c r="K1450" s="187">
        <f t="shared" si="22"/>
        <v>4408</v>
      </c>
      <c r="L1450" s="188">
        <v>20</v>
      </c>
    </row>
    <row r="1451" spans="1:12" x14ac:dyDescent="0.25">
      <c r="A1451" s="262">
        <v>358</v>
      </c>
      <c r="B1451" s="268" t="s">
        <v>382</v>
      </c>
      <c r="C1451" s="264"/>
      <c r="D1451">
        <v>1450</v>
      </c>
      <c r="E1451" s="263" t="s">
        <v>3045</v>
      </c>
      <c r="F1451" s="263" t="s">
        <v>3045</v>
      </c>
      <c r="G1451" s="263" t="s">
        <v>1726</v>
      </c>
      <c r="H1451" s="263" t="s">
        <v>1727</v>
      </c>
      <c r="I1451" s="262">
        <v>28</v>
      </c>
      <c r="J1451" s="263" t="s">
        <v>383</v>
      </c>
      <c r="K1451" s="187">
        <f t="shared" si="22"/>
        <v>358</v>
      </c>
      <c r="L1451" s="188">
        <v>21</v>
      </c>
    </row>
    <row r="1452" spans="1:12" x14ac:dyDescent="0.25">
      <c r="A1452" s="262">
        <v>52</v>
      </c>
      <c r="B1452" s="268" t="s">
        <v>382</v>
      </c>
      <c r="C1452" s="264"/>
      <c r="D1452">
        <v>1451</v>
      </c>
      <c r="E1452" s="263" t="s">
        <v>3046</v>
      </c>
      <c r="F1452" s="263" t="s">
        <v>3047</v>
      </c>
      <c r="G1452" s="263" t="s">
        <v>1247</v>
      </c>
      <c r="H1452" s="263" t="s">
        <v>1248</v>
      </c>
      <c r="I1452" s="262">
        <v>9</v>
      </c>
      <c r="J1452" s="263" t="s">
        <v>383</v>
      </c>
      <c r="K1452" s="187">
        <f t="shared" si="22"/>
        <v>52</v>
      </c>
      <c r="L1452" s="188">
        <v>22</v>
      </c>
    </row>
    <row r="1453" spans="1:12" x14ac:dyDescent="0.25">
      <c r="A1453" s="262">
        <v>8243</v>
      </c>
      <c r="B1453" s="268" t="s">
        <v>382</v>
      </c>
      <c r="C1453" s="264"/>
      <c r="D1453">
        <v>1452</v>
      </c>
      <c r="E1453" s="263" t="s">
        <v>3048</v>
      </c>
      <c r="F1453" s="263" t="s">
        <v>3048</v>
      </c>
      <c r="G1453" s="263" t="s">
        <v>1247</v>
      </c>
      <c r="H1453" s="263" t="s">
        <v>1248</v>
      </c>
      <c r="I1453" s="262">
        <v>9</v>
      </c>
      <c r="J1453" s="263" t="s">
        <v>383</v>
      </c>
      <c r="K1453" s="187">
        <f t="shared" si="22"/>
        <v>8243</v>
      </c>
      <c r="L1453" s="188">
        <v>23</v>
      </c>
    </row>
    <row r="1454" spans="1:12" x14ac:dyDescent="0.25">
      <c r="A1454" s="262">
        <v>2582</v>
      </c>
      <c r="B1454" s="268" t="s">
        <v>382</v>
      </c>
      <c r="C1454" s="264"/>
      <c r="D1454">
        <v>1453</v>
      </c>
      <c r="E1454" s="263" t="s">
        <v>3049</v>
      </c>
      <c r="F1454" s="263" t="s">
        <v>3050</v>
      </c>
      <c r="G1454" s="263" t="s">
        <v>717</v>
      </c>
      <c r="H1454" s="263" t="s">
        <v>718</v>
      </c>
      <c r="I1454" s="262">
        <v>534</v>
      </c>
      <c r="J1454" s="263" t="s">
        <v>383</v>
      </c>
      <c r="K1454" s="187">
        <f t="shared" si="22"/>
        <v>2582</v>
      </c>
      <c r="L1454" s="188">
        <v>24</v>
      </c>
    </row>
    <row r="1455" spans="1:12" x14ac:dyDescent="0.25">
      <c r="A1455" s="262">
        <v>901</v>
      </c>
      <c r="B1455" s="268" t="s">
        <v>382</v>
      </c>
      <c r="C1455" s="264"/>
      <c r="D1455">
        <v>1454</v>
      </c>
      <c r="E1455" s="263" t="s">
        <v>3051</v>
      </c>
      <c r="F1455" s="263" t="s">
        <v>3051</v>
      </c>
      <c r="G1455" s="263" t="s">
        <v>1018</v>
      </c>
      <c r="H1455" s="263" t="s">
        <v>1019</v>
      </c>
      <c r="I1455" s="262">
        <v>192</v>
      </c>
      <c r="J1455" s="263" t="s">
        <v>383</v>
      </c>
      <c r="K1455" s="187">
        <f t="shared" si="22"/>
        <v>901</v>
      </c>
      <c r="L1455" s="188">
        <v>1</v>
      </c>
    </row>
    <row r="1456" spans="1:12" x14ac:dyDescent="0.25">
      <c r="A1456" s="262">
        <v>902</v>
      </c>
      <c r="B1456" s="268" t="s">
        <v>382</v>
      </c>
      <c r="C1456" s="264"/>
      <c r="D1456">
        <v>1455</v>
      </c>
      <c r="E1456" s="263" t="s">
        <v>3052</v>
      </c>
      <c r="F1456" s="263" t="s">
        <v>3052</v>
      </c>
      <c r="G1456" s="263" t="s">
        <v>1018</v>
      </c>
      <c r="H1456" s="263" t="s">
        <v>1019</v>
      </c>
      <c r="I1456" s="262">
        <v>192</v>
      </c>
      <c r="J1456" s="263" t="s">
        <v>383</v>
      </c>
      <c r="K1456" s="187">
        <f t="shared" si="22"/>
        <v>902</v>
      </c>
      <c r="L1456" s="188">
        <v>2</v>
      </c>
    </row>
    <row r="1457" spans="1:12" x14ac:dyDescent="0.25">
      <c r="A1457" s="262">
        <v>2345</v>
      </c>
      <c r="B1457" s="268" t="s">
        <v>382</v>
      </c>
      <c r="C1457" s="264"/>
      <c r="D1457">
        <v>1456</v>
      </c>
      <c r="E1457" s="263" t="s">
        <v>3053</v>
      </c>
      <c r="F1457" s="263" t="s">
        <v>3053</v>
      </c>
      <c r="G1457" s="263" t="s">
        <v>3054</v>
      </c>
      <c r="H1457" s="263" t="s">
        <v>3055</v>
      </c>
      <c r="I1457" s="262">
        <v>468</v>
      </c>
      <c r="J1457" s="263" t="s">
        <v>383</v>
      </c>
      <c r="K1457" s="187">
        <f t="shared" si="22"/>
        <v>2345</v>
      </c>
      <c r="L1457" s="188">
        <v>3</v>
      </c>
    </row>
    <row r="1458" spans="1:12" x14ac:dyDescent="0.25">
      <c r="A1458" s="262">
        <v>234</v>
      </c>
      <c r="B1458" s="268" t="s">
        <v>382</v>
      </c>
      <c r="C1458" s="264"/>
      <c r="D1458">
        <v>1457</v>
      </c>
      <c r="E1458" s="263" t="s">
        <v>3056</v>
      </c>
      <c r="F1458" s="263" t="s">
        <v>3056</v>
      </c>
      <c r="G1458" s="263" t="s">
        <v>1456</v>
      </c>
      <c r="H1458" s="263" t="s">
        <v>408</v>
      </c>
      <c r="I1458" s="262">
        <v>5</v>
      </c>
      <c r="J1458" s="263" t="s">
        <v>383</v>
      </c>
      <c r="K1458" s="187">
        <f t="shared" si="22"/>
        <v>234</v>
      </c>
      <c r="L1458" s="188">
        <v>4</v>
      </c>
    </row>
    <row r="1459" spans="1:12" x14ac:dyDescent="0.25">
      <c r="A1459" s="262">
        <v>107</v>
      </c>
      <c r="B1459" s="268" t="s">
        <v>382</v>
      </c>
      <c r="C1459" s="264"/>
      <c r="D1459">
        <v>1458</v>
      </c>
      <c r="E1459" s="263" t="s">
        <v>3057</v>
      </c>
      <c r="F1459" s="263" t="s">
        <v>3057</v>
      </c>
      <c r="G1459" s="263" t="s">
        <v>1726</v>
      </c>
      <c r="H1459" s="263" t="s">
        <v>1727</v>
      </c>
      <c r="I1459" s="262">
        <v>28</v>
      </c>
      <c r="J1459" s="263" t="s">
        <v>383</v>
      </c>
      <c r="K1459" s="187">
        <f t="shared" si="22"/>
        <v>107</v>
      </c>
      <c r="L1459" s="188">
        <v>5</v>
      </c>
    </row>
    <row r="1460" spans="1:12" x14ac:dyDescent="0.25">
      <c r="A1460" s="262">
        <v>205</v>
      </c>
      <c r="B1460" s="268" t="s">
        <v>382</v>
      </c>
      <c r="C1460" s="264"/>
      <c r="D1460">
        <v>1459</v>
      </c>
      <c r="E1460" s="263" t="s">
        <v>3058</v>
      </c>
      <c r="F1460" s="263" t="s">
        <v>3058</v>
      </c>
      <c r="G1460" s="263" t="s">
        <v>1148</v>
      </c>
      <c r="H1460" s="263" t="s">
        <v>1149</v>
      </c>
      <c r="I1460" s="262">
        <v>426</v>
      </c>
      <c r="J1460" s="263" t="s">
        <v>383</v>
      </c>
      <c r="K1460" s="187">
        <f t="shared" si="22"/>
        <v>205</v>
      </c>
      <c r="L1460" s="188">
        <v>6</v>
      </c>
    </row>
    <row r="1461" spans="1:12" x14ac:dyDescent="0.25">
      <c r="A1461" s="262">
        <v>286</v>
      </c>
      <c r="B1461" s="268" t="s">
        <v>382</v>
      </c>
      <c r="C1461" s="264"/>
      <c r="D1461">
        <v>1460</v>
      </c>
      <c r="E1461" s="263" t="s">
        <v>3059</v>
      </c>
      <c r="F1461" s="263" t="s">
        <v>3059</v>
      </c>
      <c r="G1461" s="263" t="s">
        <v>1456</v>
      </c>
      <c r="H1461" s="263" t="s">
        <v>408</v>
      </c>
      <c r="I1461" s="262">
        <v>5</v>
      </c>
      <c r="J1461" s="263" t="s">
        <v>383</v>
      </c>
      <c r="K1461" s="187">
        <f t="shared" si="22"/>
        <v>286</v>
      </c>
      <c r="L1461" s="188">
        <v>7</v>
      </c>
    </row>
    <row r="1462" spans="1:12" x14ac:dyDescent="0.25">
      <c r="A1462" s="262">
        <v>2728</v>
      </c>
      <c r="B1462" s="268" t="s">
        <v>382</v>
      </c>
      <c r="C1462" s="264"/>
      <c r="D1462">
        <v>1461</v>
      </c>
      <c r="E1462" s="263" t="s">
        <v>3060</v>
      </c>
      <c r="F1462" s="263" t="s">
        <v>3060</v>
      </c>
      <c r="G1462" s="263" t="s">
        <v>3061</v>
      </c>
      <c r="H1462" s="263" t="s">
        <v>3062</v>
      </c>
      <c r="I1462" s="262">
        <v>564</v>
      </c>
      <c r="J1462" s="263" t="s">
        <v>383</v>
      </c>
      <c r="K1462" s="187">
        <f t="shared" si="22"/>
        <v>2728</v>
      </c>
      <c r="L1462" s="188">
        <v>8</v>
      </c>
    </row>
    <row r="1463" spans="1:12" x14ac:dyDescent="0.25">
      <c r="A1463" s="262">
        <v>64</v>
      </c>
      <c r="B1463" s="268" t="s">
        <v>382</v>
      </c>
      <c r="C1463" s="264"/>
      <c r="D1463">
        <v>1462</v>
      </c>
      <c r="E1463" s="263" t="s">
        <v>3063</v>
      </c>
      <c r="F1463" s="263" t="s">
        <v>3063</v>
      </c>
      <c r="G1463" s="263" t="s">
        <v>1726</v>
      </c>
      <c r="H1463" s="263" t="s">
        <v>1727</v>
      </c>
      <c r="I1463" s="262">
        <v>28</v>
      </c>
      <c r="J1463" s="263" t="s">
        <v>383</v>
      </c>
      <c r="K1463" s="187">
        <f t="shared" si="22"/>
        <v>64</v>
      </c>
      <c r="L1463" s="188">
        <v>9</v>
      </c>
    </row>
    <row r="1464" spans="1:12" x14ac:dyDescent="0.25">
      <c r="A1464" s="262">
        <v>404</v>
      </c>
      <c r="B1464" s="268" t="s">
        <v>382</v>
      </c>
      <c r="C1464" s="264"/>
      <c r="D1464">
        <v>1463</v>
      </c>
      <c r="E1464" s="263" t="s">
        <v>3064</v>
      </c>
      <c r="F1464" s="263" t="s">
        <v>3064</v>
      </c>
      <c r="G1464" s="263" t="s">
        <v>558</v>
      </c>
      <c r="H1464" s="263" t="s">
        <v>559</v>
      </c>
      <c r="I1464" s="262">
        <v>38</v>
      </c>
      <c r="J1464" s="263" t="s">
        <v>383</v>
      </c>
      <c r="K1464" s="187">
        <f t="shared" si="22"/>
        <v>404</v>
      </c>
      <c r="L1464" s="188">
        <v>10</v>
      </c>
    </row>
    <row r="1465" spans="1:12" x14ac:dyDescent="0.25">
      <c r="A1465" s="262">
        <v>66</v>
      </c>
      <c r="B1465" s="268" t="s">
        <v>382</v>
      </c>
      <c r="C1465" s="264"/>
      <c r="D1465">
        <v>1464</v>
      </c>
      <c r="E1465" s="263" t="s">
        <v>3065</v>
      </c>
      <c r="F1465" s="263" t="s">
        <v>3066</v>
      </c>
      <c r="G1465" s="263" t="s">
        <v>3067</v>
      </c>
      <c r="H1465" s="263" t="s">
        <v>3068</v>
      </c>
      <c r="I1465" s="262">
        <v>30</v>
      </c>
      <c r="J1465" s="263" t="s">
        <v>383</v>
      </c>
      <c r="K1465" s="187">
        <f t="shared" si="22"/>
        <v>66</v>
      </c>
      <c r="L1465" s="188">
        <v>11</v>
      </c>
    </row>
    <row r="1466" spans="1:12" x14ac:dyDescent="0.25">
      <c r="A1466" s="262">
        <v>4365</v>
      </c>
      <c r="B1466" s="268" t="s">
        <v>382</v>
      </c>
      <c r="C1466" s="264"/>
      <c r="D1466">
        <v>1465</v>
      </c>
      <c r="E1466" s="263" t="s">
        <v>3069</v>
      </c>
      <c r="F1466" s="263" t="s">
        <v>3069</v>
      </c>
      <c r="G1466" s="263" t="s">
        <v>852</v>
      </c>
      <c r="H1466" s="263" t="s">
        <v>853</v>
      </c>
      <c r="I1466" s="262">
        <v>72</v>
      </c>
      <c r="J1466" s="263" t="s">
        <v>383</v>
      </c>
      <c r="K1466" s="187">
        <f t="shared" si="22"/>
        <v>4365</v>
      </c>
      <c r="L1466" s="188">
        <v>12</v>
      </c>
    </row>
    <row r="1467" spans="1:12" x14ac:dyDescent="0.25">
      <c r="A1467" s="262">
        <v>405</v>
      </c>
      <c r="B1467" s="268" t="s">
        <v>382</v>
      </c>
      <c r="C1467" s="264"/>
      <c r="D1467">
        <v>1466</v>
      </c>
      <c r="E1467" s="263" t="s">
        <v>3070</v>
      </c>
      <c r="F1467" s="263" t="s">
        <v>3070</v>
      </c>
      <c r="G1467" s="263" t="s">
        <v>558</v>
      </c>
      <c r="H1467" s="263" t="s">
        <v>559</v>
      </c>
      <c r="I1467" s="262">
        <v>38</v>
      </c>
      <c r="J1467" s="263" t="s">
        <v>383</v>
      </c>
      <c r="K1467" s="187">
        <f t="shared" si="22"/>
        <v>405</v>
      </c>
      <c r="L1467" s="188">
        <v>13</v>
      </c>
    </row>
    <row r="1468" spans="1:12" x14ac:dyDescent="0.25">
      <c r="A1468" s="262">
        <v>5417</v>
      </c>
      <c r="B1468" s="268" t="s">
        <v>382</v>
      </c>
      <c r="C1468" s="264"/>
      <c r="D1468">
        <v>1467</v>
      </c>
      <c r="E1468" s="263" t="s">
        <v>3071</v>
      </c>
      <c r="F1468" s="263" t="s">
        <v>3072</v>
      </c>
      <c r="G1468" s="263" t="s">
        <v>2402</v>
      </c>
      <c r="H1468" s="263" t="s">
        <v>2402</v>
      </c>
      <c r="I1468" s="262">
        <v>3</v>
      </c>
      <c r="J1468" s="263" t="s">
        <v>383</v>
      </c>
      <c r="K1468" s="187">
        <f t="shared" si="22"/>
        <v>5417</v>
      </c>
      <c r="L1468" s="188">
        <v>14</v>
      </c>
    </row>
    <row r="1469" spans="1:12" x14ac:dyDescent="0.25">
      <c r="A1469" s="262">
        <v>3670</v>
      </c>
      <c r="B1469" s="268" t="s">
        <v>382</v>
      </c>
      <c r="C1469" s="264"/>
      <c r="D1469">
        <v>1468</v>
      </c>
      <c r="E1469" s="263" t="s">
        <v>3073</v>
      </c>
      <c r="F1469" s="263" t="s">
        <v>3073</v>
      </c>
      <c r="G1469" s="263" t="s">
        <v>3034</v>
      </c>
      <c r="H1469" s="263" t="s">
        <v>3035</v>
      </c>
      <c r="I1469" s="262">
        <v>73</v>
      </c>
      <c r="J1469" s="263" t="s">
        <v>383</v>
      </c>
      <c r="K1469" s="187">
        <f t="shared" si="22"/>
        <v>3670</v>
      </c>
      <c r="L1469" s="188">
        <v>15</v>
      </c>
    </row>
    <row r="1470" spans="1:12" x14ac:dyDescent="0.25">
      <c r="A1470" s="262">
        <v>5694</v>
      </c>
      <c r="B1470" s="268" t="s">
        <v>382</v>
      </c>
      <c r="C1470" s="264"/>
      <c r="D1470">
        <v>1469</v>
      </c>
      <c r="E1470" s="263" t="s">
        <v>3074</v>
      </c>
      <c r="F1470" s="263" t="s">
        <v>3074</v>
      </c>
      <c r="G1470" s="263" t="s">
        <v>3075</v>
      </c>
      <c r="H1470" s="263" t="s">
        <v>3076</v>
      </c>
      <c r="I1470" s="262">
        <v>2133</v>
      </c>
      <c r="J1470" s="263" t="s">
        <v>383</v>
      </c>
      <c r="K1470" s="187">
        <f t="shared" si="22"/>
        <v>5694</v>
      </c>
      <c r="L1470" s="188">
        <v>16</v>
      </c>
    </row>
    <row r="1471" spans="1:12" x14ac:dyDescent="0.25">
      <c r="A1471" s="262">
        <v>1984</v>
      </c>
      <c r="B1471" s="268" t="s">
        <v>382</v>
      </c>
      <c r="C1471" s="264"/>
      <c r="D1471">
        <v>1470</v>
      </c>
      <c r="E1471" s="263" t="s">
        <v>3077</v>
      </c>
      <c r="F1471" s="263" t="s">
        <v>3077</v>
      </c>
      <c r="G1471" s="263" t="s">
        <v>505</v>
      </c>
      <c r="H1471" s="263" t="s">
        <v>506</v>
      </c>
      <c r="I1471" s="262">
        <v>399</v>
      </c>
      <c r="J1471" s="263" t="s">
        <v>383</v>
      </c>
      <c r="K1471" s="187">
        <f t="shared" si="22"/>
        <v>1984</v>
      </c>
      <c r="L1471" s="188">
        <v>17</v>
      </c>
    </row>
    <row r="1472" spans="1:12" x14ac:dyDescent="0.25">
      <c r="A1472" s="262">
        <v>8321</v>
      </c>
      <c r="B1472" s="268" t="s">
        <v>382</v>
      </c>
      <c r="C1472" s="264"/>
      <c r="D1472">
        <v>1471</v>
      </c>
      <c r="E1472" s="263" t="s">
        <v>3078</v>
      </c>
      <c r="F1472" s="263" t="s">
        <v>3079</v>
      </c>
      <c r="G1472" s="263" t="s">
        <v>783</v>
      </c>
      <c r="H1472" s="263" t="s">
        <v>784</v>
      </c>
      <c r="I1472" s="262">
        <v>2112</v>
      </c>
      <c r="J1472" s="263" t="s">
        <v>383</v>
      </c>
      <c r="K1472" s="187">
        <f t="shared" si="22"/>
        <v>8321</v>
      </c>
      <c r="L1472" s="188">
        <v>18</v>
      </c>
    </row>
    <row r="1473" spans="1:12" x14ac:dyDescent="0.25">
      <c r="A1473" s="262">
        <v>6937</v>
      </c>
      <c r="B1473" s="268" t="s">
        <v>382</v>
      </c>
      <c r="C1473" s="264"/>
      <c r="D1473">
        <v>1472</v>
      </c>
      <c r="E1473" s="263" t="s">
        <v>3080</v>
      </c>
      <c r="F1473" s="263" t="s">
        <v>3080</v>
      </c>
      <c r="G1473" s="263" t="s">
        <v>605</v>
      </c>
      <c r="H1473" s="263" t="s">
        <v>397</v>
      </c>
      <c r="I1473" s="262">
        <v>332</v>
      </c>
      <c r="J1473" s="263" t="s">
        <v>398</v>
      </c>
      <c r="K1473" s="187">
        <f t="shared" si="22"/>
        <v>6937</v>
      </c>
      <c r="L1473" s="188">
        <v>19</v>
      </c>
    </row>
    <row r="1474" spans="1:12" x14ac:dyDescent="0.25">
      <c r="A1474" s="262">
        <v>1639</v>
      </c>
      <c r="B1474" s="268" t="s">
        <v>382</v>
      </c>
      <c r="C1474" s="264"/>
      <c r="D1474">
        <v>1473</v>
      </c>
      <c r="E1474" s="263" t="s">
        <v>3081</v>
      </c>
      <c r="F1474" s="263" t="s">
        <v>3081</v>
      </c>
      <c r="G1474" s="263" t="s">
        <v>605</v>
      </c>
      <c r="H1474" s="263" t="s">
        <v>397</v>
      </c>
      <c r="I1474" s="262">
        <v>332</v>
      </c>
      <c r="J1474" s="263" t="s">
        <v>398</v>
      </c>
      <c r="K1474" s="187">
        <f t="shared" si="22"/>
        <v>1639</v>
      </c>
      <c r="L1474" s="188">
        <v>20</v>
      </c>
    </row>
    <row r="1475" spans="1:12" x14ac:dyDescent="0.25">
      <c r="A1475" s="262">
        <v>4161</v>
      </c>
      <c r="B1475" s="268" t="s">
        <v>382</v>
      </c>
      <c r="C1475" s="264"/>
      <c r="D1475">
        <v>1474</v>
      </c>
      <c r="E1475" s="263" t="s">
        <v>3082</v>
      </c>
      <c r="F1475" s="263" t="s">
        <v>3082</v>
      </c>
      <c r="G1475" s="263" t="s">
        <v>505</v>
      </c>
      <c r="H1475" s="263" t="s">
        <v>506</v>
      </c>
      <c r="I1475" s="262">
        <v>399</v>
      </c>
      <c r="J1475" s="263" t="s">
        <v>383</v>
      </c>
      <c r="K1475" s="187">
        <f t="shared" ref="K1475:K1538" si="23">A1475</f>
        <v>4161</v>
      </c>
      <c r="L1475" s="188">
        <v>21</v>
      </c>
    </row>
    <row r="1476" spans="1:12" x14ac:dyDescent="0.25">
      <c r="A1476" s="262">
        <v>3398</v>
      </c>
      <c r="B1476" s="268" t="s">
        <v>382</v>
      </c>
      <c r="C1476" s="264"/>
      <c r="D1476">
        <v>1475</v>
      </c>
      <c r="E1476" s="263" t="s">
        <v>3083</v>
      </c>
      <c r="F1476" s="263" t="s">
        <v>3083</v>
      </c>
      <c r="G1476" s="263" t="s">
        <v>505</v>
      </c>
      <c r="H1476" s="263" t="s">
        <v>506</v>
      </c>
      <c r="I1476" s="262">
        <v>399</v>
      </c>
      <c r="J1476" s="263" t="s">
        <v>383</v>
      </c>
      <c r="K1476" s="187">
        <f t="shared" si="23"/>
        <v>3398</v>
      </c>
      <c r="L1476" s="188">
        <v>22</v>
      </c>
    </row>
    <row r="1477" spans="1:12" x14ac:dyDescent="0.25">
      <c r="A1477" s="262">
        <v>5286</v>
      </c>
      <c r="B1477" s="268" t="s">
        <v>382</v>
      </c>
      <c r="C1477" s="264"/>
      <c r="D1477">
        <v>1476</v>
      </c>
      <c r="E1477" s="263" t="s">
        <v>3084</v>
      </c>
      <c r="F1477" s="263" t="s">
        <v>3084</v>
      </c>
      <c r="G1477" s="263" t="s">
        <v>709</v>
      </c>
      <c r="H1477" s="263" t="s">
        <v>20</v>
      </c>
      <c r="I1477" s="262">
        <v>2</v>
      </c>
      <c r="J1477" s="263" t="s">
        <v>383</v>
      </c>
      <c r="K1477" s="187">
        <f t="shared" si="23"/>
        <v>5286</v>
      </c>
      <c r="L1477" s="188">
        <v>23</v>
      </c>
    </row>
    <row r="1478" spans="1:12" x14ac:dyDescent="0.25">
      <c r="A1478" s="262">
        <v>6398</v>
      </c>
      <c r="B1478" s="268" t="s">
        <v>382</v>
      </c>
      <c r="C1478" s="264"/>
      <c r="D1478">
        <v>1477</v>
      </c>
      <c r="E1478" s="263" t="s">
        <v>3085</v>
      </c>
      <c r="F1478" s="263" t="s">
        <v>3086</v>
      </c>
      <c r="G1478" s="263" t="s">
        <v>709</v>
      </c>
      <c r="H1478" s="263" t="s">
        <v>20</v>
      </c>
      <c r="I1478" s="262">
        <v>2</v>
      </c>
      <c r="J1478" s="263" t="s">
        <v>383</v>
      </c>
      <c r="K1478" s="187">
        <f t="shared" si="23"/>
        <v>6398</v>
      </c>
      <c r="L1478" s="188">
        <v>24</v>
      </c>
    </row>
    <row r="1479" spans="1:12" x14ac:dyDescent="0.25">
      <c r="A1479" s="262">
        <v>6397</v>
      </c>
      <c r="B1479" s="268" t="s">
        <v>382</v>
      </c>
      <c r="C1479" s="264"/>
      <c r="D1479">
        <v>1478</v>
      </c>
      <c r="E1479" s="263" t="s">
        <v>3087</v>
      </c>
      <c r="F1479" s="263" t="s">
        <v>3088</v>
      </c>
      <c r="G1479" s="263" t="s">
        <v>709</v>
      </c>
      <c r="H1479" s="263" t="s">
        <v>20</v>
      </c>
      <c r="I1479" s="262">
        <v>2</v>
      </c>
      <c r="J1479" s="263" t="s">
        <v>383</v>
      </c>
      <c r="K1479" s="187">
        <f t="shared" si="23"/>
        <v>6397</v>
      </c>
      <c r="L1479" s="188">
        <v>12</v>
      </c>
    </row>
    <row r="1480" spans="1:12" x14ac:dyDescent="0.25">
      <c r="A1480" s="262">
        <v>6396</v>
      </c>
      <c r="B1480" s="268" t="s">
        <v>382</v>
      </c>
      <c r="C1480" s="264"/>
      <c r="D1480">
        <v>1479</v>
      </c>
      <c r="E1480" s="263" t="s">
        <v>3089</v>
      </c>
      <c r="F1480" s="263" t="s">
        <v>3090</v>
      </c>
      <c r="G1480" s="263" t="s">
        <v>709</v>
      </c>
      <c r="H1480" s="263" t="s">
        <v>20</v>
      </c>
      <c r="I1480" s="262">
        <v>2</v>
      </c>
      <c r="J1480" s="263" t="s">
        <v>383</v>
      </c>
      <c r="K1480" s="187">
        <f t="shared" si="23"/>
        <v>6396</v>
      </c>
      <c r="L1480" s="188">
        <v>13</v>
      </c>
    </row>
    <row r="1481" spans="1:12" x14ac:dyDescent="0.25">
      <c r="A1481" s="262">
        <v>6395</v>
      </c>
      <c r="B1481" s="268" t="s">
        <v>382</v>
      </c>
      <c r="C1481" s="264"/>
      <c r="D1481">
        <v>1480</v>
      </c>
      <c r="E1481" s="263" t="s">
        <v>3091</v>
      </c>
      <c r="F1481" s="263" t="s">
        <v>3092</v>
      </c>
      <c r="G1481" s="263" t="s">
        <v>709</v>
      </c>
      <c r="H1481" s="263" t="s">
        <v>20</v>
      </c>
      <c r="I1481" s="262">
        <v>2</v>
      </c>
      <c r="J1481" s="263" t="s">
        <v>383</v>
      </c>
      <c r="K1481" s="187">
        <f t="shared" si="23"/>
        <v>6395</v>
      </c>
      <c r="L1481" s="188">
        <v>14</v>
      </c>
    </row>
    <row r="1482" spans="1:12" x14ac:dyDescent="0.25">
      <c r="A1482" s="262">
        <v>6394</v>
      </c>
      <c r="B1482" s="268" t="s">
        <v>382</v>
      </c>
      <c r="C1482" s="264"/>
      <c r="D1482">
        <v>1481</v>
      </c>
      <c r="E1482" s="263" t="s">
        <v>3093</v>
      </c>
      <c r="F1482" s="263" t="s">
        <v>3094</v>
      </c>
      <c r="G1482" s="263" t="s">
        <v>709</v>
      </c>
      <c r="H1482" s="263" t="s">
        <v>20</v>
      </c>
      <c r="I1482" s="262">
        <v>2</v>
      </c>
      <c r="J1482" s="263" t="s">
        <v>383</v>
      </c>
      <c r="K1482" s="187">
        <f t="shared" si="23"/>
        <v>6394</v>
      </c>
      <c r="L1482" s="188">
        <v>15</v>
      </c>
    </row>
    <row r="1483" spans="1:12" x14ac:dyDescent="0.25">
      <c r="A1483" s="262">
        <v>5732</v>
      </c>
      <c r="B1483" s="268" t="s">
        <v>382</v>
      </c>
      <c r="C1483" s="264"/>
      <c r="D1483">
        <v>1482</v>
      </c>
      <c r="E1483" s="263" t="s">
        <v>3095</v>
      </c>
      <c r="F1483" s="263" t="s">
        <v>3096</v>
      </c>
      <c r="G1483" s="263" t="s">
        <v>505</v>
      </c>
      <c r="H1483" s="263" t="s">
        <v>506</v>
      </c>
      <c r="I1483" s="262">
        <v>399</v>
      </c>
      <c r="J1483" s="263" t="s">
        <v>383</v>
      </c>
      <c r="K1483" s="187">
        <f t="shared" si="23"/>
        <v>5732</v>
      </c>
      <c r="L1483" s="188">
        <v>16</v>
      </c>
    </row>
    <row r="1484" spans="1:12" x14ac:dyDescent="0.25">
      <c r="A1484" s="262">
        <v>3844</v>
      </c>
      <c r="B1484" s="268" t="s">
        <v>382</v>
      </c>
      <c r="C1484" s="264"/>
      <c r="D1484">
        <v>1483</v>
      </c>
      <c r="E1484" s="263" t="s">
        <v>3097</v>
      </c>
      <c r="F1484" s="263" t="s">
        <v>3097</v>
      </c>
      <c r="G1484" s="263" t="s">
        <v>505</v>
      </c>
      <c r="H1484" s="263" t="s">
        <v>506</v>
      </c>
      <c r="I1484" s="262">
        <v>399</v>
      </c>
      <c r="J1484" s="263" t="s">
        <v>383</v>
      </c>
      <c r="K1484" s="187">
        <f t="shared" si="23"/>
        <v>3844</v>
      </c>
      <c r="L1484" s="188">
        <v>17</v>
      </c>
    </row>
    <row r="1485" spans="1:12" x14ac:dyDescent="0.25">
      <c r="A1485" s="262">
        <v>1980</v>
      </c>
      <c r="B1485" s="268" t="s">
        <v>382</v>
      </c>
      <c r="C1485" s="264"/>
      <c r="D1485">
        <v>1484</v>
      </c>
      <c r="E1485" s="263" t="s">
        <v>3098</v>
      </c>
      <c r="F1485" s="263" t="s">
        <v>3098</v>
      </c>
      <c r="G1485" s="263" t="s">
        <v>505</v>
      </c>
      <c r="H1485" s="263" t="s">
        <v>506</v>
      </c>
      <c r="I1485" s="262">
        <v>399</v>
      </c>
      <c r="J1485" s="263" t="s">
        <v>383</v>
      </c>
      <c r="K1485" s="187">
        <f t="shared" si="23"/>
        <v>1980</v>
      </c>
      <c r="L1485" s="188">
        <v>18</v>
      </c>
    </row>
    <row r="1486" spans="1:12" x14ac:dyDescent="0.25">
      <c r="A1486" s="262">
        <v>7204</v>
      </c>
      <c r="B1486" s="268" t="s">
        <v>382</v>
      </c>
      <c r="C1486" s="264"/>
      <c r="D1486">
        <v>1485</v>
      </c>
      <c r="E1486" s="263" t="s">
        <v>3099</v>
      </c>
      <c r="F1486" s="263" t="s">
        <v>3099</v>
      </c>
      <c r="G1486" s="263" t="s">
        <v>2451</v>
      </c>
      <c r="H1486" s="263" t="s">
        <v>2451</v>
      </c>
      <c r="I1486" s="262">
        <v>2233</v>
      </c>
      <c r="J1486" s="263" t="s">
        <v>383</v>
      </c>
      <c r="K1486" s="187">
        <f t="shared" si="23"/>
        <v>7204</v>
      </c>
      <c r="L1486" s="188">
        <v>19</v>
      </c>
    </row>
    <row r="1487" spans="1:12" x14ac:dyDescent="0.25">
      <c r="A1487" s="262">
        <v>320</v>
      </c>
      <c r="B1487" s="268" t="s">
        <v>382</v>
      </c>
      <c r="C1487" s="264"/>
      <c r="D1487">
        <v>1486</v>
      </c>
      <c r="E1487" s="263" t="s">
        <v>3100</v>
      </c>
      <c r="F1487" s="263" t="s">
        <v>3100</v>
      </c>
      <c r="G1487" s="263" t="s">
        <v>2222</v>
      </c>
      <c r="H1487" s="263" t="s">
        <v>402</v>
      </c>
      <c r="I1487" s="262">
        <v>16</v>
      </c>
      <c r="J1487" s="263" t="s">
        <v>398</v>
      </c>
      <c r="K1487" s="187">
        <f t="shared" si="23"/>
        <v>320</v>
      </c>
      <c r="L1487" s="188">
        <v>20</v>
      </c>
    </row>
    <row r="1488" spans="1:12" x14ac:dyDescent="0.25">
      <c r="A1488" s="262">
        <v>6393</v>
      </c>
      <c r="B1488" s="268" t="s">
        <v>382</v>
      </c>
      <c r="C1488" s="264"/>
      <c r="D1488">
        <v>1487</v>
      </c>
      <c r="E1488" s="263" t="s">
        <v>3101</v>
      </c>
      <c r="F1488" s="263" t="s">
        <v>3101</v>
      </c>
      <c r="G1488" s="263" t="s">
        <v>709</v>
      </c>
      <c r="H1488" s="263" t="s">
        <v>20</v>
      </c>
      <c r="I1488" s="262">
        <v>2</v>
      </c>
      <c r="J1488" s="263" t="s">
        <v>383</v>
      </c>
      <c r="K1488" s="187">
        <f t="shared" si="23"/>
        <v>6393</v>
      </c>
      <c r="L1488" s="188">
        <v>21</v>
      </c>
    </row>
    <row r="1489" spans="1:12" x14ac:dyDescent="0.25">
      <c r="A1489" s="262">
        <v>4471</v>
      </c>
      <c r="B1489" s="268" t="s">
        <v>382</v>
      </c>
      <c r="C1489" s="264"/>
      <c r="D1489">
        <v>1488</v>
      </c>
      <c r="E1489" s="263" t="s">
        <v>3102</v>
      </c>
      <c r="F1489" s="263" t="s">
        <v>3102</v>
      </c>
      <c r="G1489" s="263" t="s">
        <v>200</v>
      </c>
      <c r="H1489" s="263" t="s">
        <v>201</v>
      </c>
      <c r="I1489" s="262">
        <v>4</v>
      </c>
      <c r="J1489" s="263" t="s">
        <v>383</v>
      </c>
      <c r="K1489" s="187">
        <f t="shared" si="23"/>
        <v>4471</v>
      </c>
      <c r="L1489" s="188">
        <v>22</v>
      </c>
    </row>
    <row r="1490" spans="1:12" x14ac:dyDescent="0.25">
      <c r="A1490" s="262">
        <v>5605</v>
      </c>
      <c r="B1490" s="268" t="s">
        <v>382</v>
      </c>
      <c r="C1490" s="264"/>
      <c r="D1490">
        <v>1489</v>
      </c>
      <c r="E1490" s="263" t="s">
        <v>3103</v>
      </c>
      <c r="F1490" s="263" t="s">
        <v>3103</v>
      </c>
      <c r="G1490" s="263" t="s">
        <v>200</v>
      </c>
      <c r="H1490" s="263" t="s">
        <v>201</v>
      </c>
      <c r="I1490" s="262">
        <v>4</v>
      </c>
      <c r="J1490" s="263" t="s">
        <v>383</v>
      </c>
      <c r="K1490" s="187">
        <f t="shared" si="23"/>
        <v>5605</v>
      </c>
      <c r="L1490" s="188">
        <v>23</v>
      </c>
    </row>
    <row r="1491" spans="1:12" x14ac:dyDescent="0.25">
      <c r="A1491" s="262">
        <v>4796</v>
      </c>
      <c r="B1491" s="268" t="s">
        <v>382</v>
      </c>
      <c r="C1491" s="264"/>
      <c r="D1491">
        <v>1490</v>
      </c>
      <c r="E1491" s="263" t="s">
        <v>3104</v>
      </c>
      <c r="F1491" s="263" t="s">
        <v>3104</v>
      </c>
      <c r="G1491" s="263" t="s">
        <v>2463</v>
      </c>
      <c r="H1491" s="263" t="s">
        <v>1545</v>
      </c>
      <c r="I1491" s="262">
        <v>1029</v>
      </c>
      <c r="J1491" s="263" t="s">
        <v>383</v>
      </c>
      <c r="K1491" s="187">
        <f t="shared" si="23"/>
        <v>4796</v>
      </c>
      <c r="L1491" s="188">
        <v>24</v>
      </c>
    </row>
    <row r="1492" spans="1:12" x14ac:dyDescent="0.25">
      <c r="A1492" s="262">
        <v>5760</v>
      </c>
      <c r="B1492" s="268" t="s">
        <v>382</v>
      </c>
      <c r="C1492" s="264"/>
      <c r="D1492">
        <v>1491</v>
      </c>
      <c r="E1492" s="263" t="s">
        <v>3105</v>
      </c>
      <c r="F1492" s="263" t="s">
        <v>3106</v>
      </c>
      <c r="G1492" s="263" t="s">
        <v>2073</v>
      </c>
      <c r="H1492" s="263" t="s">
        <v>2074</v>
      </c>
      <c r="I1492" s="262">
        <v>1011</v>
      </c>
      <c r="J1492" s="263" t="s">
        <v>383</v>
      </c>
      <c r="K1492" s="187">
        <f t="shared" si="23"/>
        <v>5760</v>
      </c>
      <c r="L1492" s="188">
        <v>1</v>
      </c>
    </row>
    <row r="1493" spans="1:12" x14ac:dyDescent="0.25">
      <c r="A1493" s="262">
        <v>5757</v>
      </c>
      <c r="B1493" s="268" t="s">
        <v>382</v>
      </c>
      <c r="C1493" s="264"/>
      <c r="D1493">
        <v>1492</v>
      </c>
      <c r="E1493" s="263" t="s">
        <v>3107</v>
      </c>
      <c r="F1493" s="263" t="s">
        <v>3108</v>
      </c>
      <c r="G1493" s="263" t="s">
        <v>2073</v>
      </c>
      <c r="H1493" s="263" t="s">
        <v>2074</v>
      </c>
      <c r="I1493" s="262">
        <v>1011</v>
      </c>
      <c r="J1493" s="263" t="s">
        <v>383</v>
      </c>
      <c r="K1493" s="187">
        <f t="shared" si="23"/>
        <v>5757</v>
      </c>
      <c r="L1493" s="188">
        <v>2</v>
      </c>
    </row>
    <row r="1494" spans="1:12" x14ac:dyDescent="0.25">
      <c r="A1494" s="262">
        <v>5763</v>
      </c>
      <c r="B1494" s="268" t="s">
        <v>382</v>
      </c>
      <c r="C1494" s="264"/>
      <c r="D1494">
        <v>1493</v>
      </c>
      <c r="E1494" s="263" t="s">
        <v>3109</v>
      </c>
      <c r="F1494" s="263" t="s">
        <v>3110</v>
      </c>
      <c r="G1494" s="263" t="s">
        <v>2073</v>
      </c>
      <c r="H1494" s="263" t="s">
        <v>2074</v>
      </c>
      <c r="I1494" s="262">
        <v>1011</v>
      </c>
      <c r="J1494" s="263" t="s">
        <v>383</v>
      </c>
      <c r="K1494" s="187">
        <f t="shared" si="23"/>
        <v>5763</v>
      </c>
      <c r="L1494" s="188">
        <v>3</v>
      </c>
    </row>
    <row r="1495" spans="1:12" x14ac:dyDescent="0.25">
      <c r="A1495" s="262">
        <v>5759</v>
      </c>
      <c r="B1495" s="268" t="s">
        <v>382</v>
      </c>
      <c r="C1495" s="264"/>
      <c r="D1495">
        <v>1494</v>
      </c>
      <c r="E1495" s="263" t="s">
        <v>3111</v>
      </c>
      <c r="F1495" s="263" t="s">
        <v>3112</v>
      </c>
      <c r="G1495" s="263" t="s">
        <v>2073</v>
      </c>
      <c r="H1495" s="263" t="s">
        <v>2074</v>
      </c>
      <c r="I1495" s="262">
        <v>1011</v>
      </c>
      <c r="J1495" s="263" t="s">
        <v>383</v>
      </c>
      <c r="K1495" s="187">
        <f t="shared" si="23"/>
        <v>5759</v>
      </c>
      <c r="L1495" s="188">
        <v>4</v>
      </c>
    </row>
    <row r="1496" spans="1:12" x14ac:dyDescent="0.25">
      <c r="A1496" s="262">
        <v>5750</v>
      </c>
      <c r="B1496" s="268" t="s">
        <v>382</v>
      </c>
      <c r="C1496" s="264"/>
      <c r="D1496">
        <v>1495</v>
      </c>
      <c r="E1496" s="263" t="s">
        <v>3113</v>
      </c>
      <c r="F1496" s="263" t="s">
        <v>3114</v>
      </c>
      <c r="G1496" s="263" t="s">
        <v>2073</v>
      </c>
      <c r="H1496" s="263" t="s">
        <v>2074</v>
      </c>
      <c r="I1496" s="262">
        <v>1011</v>
      </c>
      <c r="J1496" s="263" t="s">
        <v>383</v>
      </c>
      <c r="K1496" s="187">
        <f t="shared" si="23"/>
        <v>5750</v>
      </c>
      <c r="L1496" s="188">
        <v>5</v>
      </c>
    </row>
    <row r="1497" spans="1:12" x14ac:dyDescent="0.25">
      <c r="A1497" s="262">
        <v>5749</v>
      </c>
      <c r="B1497" s="268" t="s">
        <v>382</v>
      </c>
      <c r="C1497" s="264"/>
      <c r="D1497">
        <v>1496</v>
      </c>
      <c r="E1497" s="263" t="s">
        <v>3115</v>
      </c>
      <c r="F1497" s="263" t="s">
        <v>3116</v>
      </c>
      <c r="G1497" s="263" t="s">
        <v>2073</v>
      </c>
      <c r="H1497" s="263" t="s">
        <v>2074</v>
      </c>
      <c r="I1497" s="262">
        <v>1011</v>
      </c>
      <c r="J1497" s="263" t="s">
        <v>383</v>
      </c>
      <c r="K1497" s="187">
        <f t="shared" si="23"/>
        <v>5749</v>
      </c>
      <c r="L1497" s="188">
        <v>6</v>
      </c>
    </row>
    <row r="1498" spans="1:12" x14ac:dyDescent="0.25">
      <c r="A1498" s="262">
        <v>5758</v>
      </c>
      <c r="B1498" s="268" t="s">
        <v>382</v>
      </c>
      <c r="C1498" s="264"/>
      <c r="D1498">
        <v>1497</v>
      </c>
      <c r="E1498" s="263" t="s">
        <v>3117</v>
      </c>
      <c r="F1498" s="263" t="s">
        <v>3118</v>
      </c>
      <c r="G1498" s="263" t="s">
        <v>2073</v>
      </c>
      <c r="H1498" s="263" t="s">
        <v>2074</v>
      </c>
      <c r="I1498" s="262">
        <v>1011</v>
      </c>
      <c r="J1498" s="263" t="s">
        <v>383</v>
      </c>
      <c r="K1498" s="187">
        <f t="shared" si="23"/>
        <v>5758</v>
      </c>
      <c r="L1498" s="188">
        <v>7</v>
      </c>
    </row>
    <row r="1499" spans="1:12" x14ac:dyDescent="0.25">
      <c r="A1499" s="262">
        <v>5756</v>
      </c>
      <c r="B1499" s="268" t="s">
        <v>382</v>
      </c>
      <c r="C1499" s="264"/>
      <c r="D1499">
        <v>1498</v>
      </c>
      <c r="E1499" s="263" t="s">
        <v>3119</v>
      </c>
      <c r="F1499" s="263" t="s">
        <v>3120</v>
      </c>
      <c r="G1499" s="263" t="s">
        <v>2073</v>
      </c>
      <c r="H1499" s="263" t="s">
        <v>2074</v>
      </c>
      <c r="I1499" s="262">
        <v>1011</v>
      </c>
      <c r="J1499" s="263" t="s">
        <v>383</v>
      </c>
      <c r="K1499" s="187">
        <f t="shared" si="23"/>
        <v>5756</v>
      </c>
      <c r="L1499" s="188">
        <v>8</v>
      </c>
    </row>
    <row r="1500" spans="1:12" x14ac:dyDescent="0.25">
      <c r="A1500" s="262">
        <v>5753</v>
      </c>
      <c r="B1500" s="268" t="s">
        <v>382</v>
      </c>
      <c r="C1500" s="264"/>
      <c r="D1500">
        <v>1499</v>
      </c>
      <c r="E1500" s="263" t="s">
        <v>3121</v>
      </c>
      <c r="F1500" s="263" t="s">
        <v>3122</v>
      </c>
      <c r="G1500" s="263" t="s">
        <v>2073</v>
      </c>
      <c r="H1500" s="263" t="s">
        <v>2074</v>
      </c>
      <c r="I1500" s="262">
        <v>1011</v>
      </c>
      <c r="J1500" s="263" t="s">
        <v>383</v>
      </c>
      <c r="K1500" s="187">
        <f t="shared" si="23"/>
        <v>5753</v>
      </c>
      <c r="L1500" s="188">
        <v>9</v>
      </c>
    </row>
    <row r="1501" spans="1:12" x14ac:dyDescent="0.25">
      <c r="A1501" s="262">
        <v>8352</v>
      </c>
      <c r="B1501" s="268" t="s">
        <v>382</v>
      </c>
      <c r="C1501" s="264"/>
      <c r="D1501">
        <v>1500</v>
      </c>
      <c r="E1501" s="263" t="s">
        <v>3123</v>
      </c>
      <c r="F1501" s="263" t="s">
        <v>3124</v>
      </c>
      <c r="G1501" s="263" t="s">
        <v>3125</v>
      </c>
      <c r="H1501" s="263" t="s">
        <v>3126</v>
      </c>
      <c r="I1501" s="262">
        <v>2374</v>
      </c>
      <c r="J1501" s="263" t="s">
        <v>383</v>
      </c>
      <c r="K1501" s="187">
        <f t="shared" si="23"/>
        <v>8352</v>
      </c>
      <c r="L1501" s="188">
        <v>10</v>
      </c>
    </row>
    <row r="1502" spans="1:12" x14ac:dyDescent="0.25">
      <c r="A1502" s="262">
        <v>8229</v>
      </c>
      <c r="B1502" s="268" t="s">
        <v>382</v>
      </c>
      <c r="C1502" s="264"/>
      <c r="D1502">
        <v>1501</v>
      </c>
      <c r="E1502" s="263" t="s">
        <v>3127</v>
      </c>
      <c r="F1502" s="263" t="s">
        <v>3127</v>
      </c>
      <c r="G1502" s="263" t="s">
        <v>730</v>
      </c>
      <c r="H1502" s="263" t="s">
        <v>731</v>
      </c>
      <c r="I1502" s="262">
        <v>7</v>
      </c>
      <c r="J1502" s="263" t="s">
        <v>383</v>
      </c>
      <c r="K1502" s="187">
        <f t="shared" si="23"/>
        <v>8229</v>
      </c>
      <c r="L1502" s="188">
        <v>11</v>
      </c>
    </row>
    <row r="1503" spans="1:12" x14ac:dyDescent="0.25">
      <c r="A1503" s="262">
        <v>3170</v>
      </c>
      <c r="B1503" s="268" t="s">
        <v>382</v>
      </c>
      <c r="C1503" s="264"/>
      <c r="D1503">
        <v>1502</v>
      </c>
      <c r="E1503" s="263" t="s">
        <v>3128</v>
      </c>
      <c r="F1503" s="263" t="s">
        <v>3128</v>
      </c>
      <c r="G1503" s="263" t="s">
        <v>730</v>
      </c>
      <c r="H1503" s="263" t="s">
        <v>731</v>
      </c>
      <c r="I1503" s="262">
        <v>7</v>
      </c>
      <c r="J1503" s="263" t="s">
        <v>383</v>
      </c>
      <c r="K1503" s="187">
        <f t="shared" si="23"/>
        <v>3170</v>
      </c>
      <c r="L1503" s="188">
        <v>12</v>
      </c>
    </row>
    <row r="1504" spans="1:12" x14ac:dyDescent="0.25">
      <c r="A1504" s="262">
        <v>6712</v>
      </c>
      <c r="B1504" s="268" t="s">
        <v>382</v>
      </c>
      <c r="C1504" s="264"/>
      <c r="D1504">
        <v>1503</v>
      </c>
      <c r="E1504" s="263" t="s">
        <v>3129</v>
      </c>
      <c r="F1504" s="263" t="s">
        <v>3129</v>
      </c>
      <c r="G1504" s="263" t="s">
        <v>730</v>
      </c>
      <c r="H1504" s="263" t="s">
        <v>731</v>
      </c>
      <c r="I1504" s="262">
        <v>7</v>
      </c>
      <c r="J1504" s="263" t="s">
        <v>383</v>
      </c>
      <c r="K1504" s="187">
        <f t="shared" si="23"/>
        <v>6712</v>
      </c>
      <c r="L1504" s="188">
        <v>13</v>
      </c>
    </row>
    <row r="1505" spans="1:12" x14ac:dyDescent="0.25">
      <c r="A1505" s="262">
        <v>4241</v>
      </c>
      <c r="B1505" s="268" t="s">
        <v>382</v>
      </c>
      <c r="C1505" s="264"/>
      <c r="D1505">
        <v>1504</v>
      </c>
      <c r="E1505" s="263" t="s">
        <v>3130</v>
      </c>
      <c r="F1505" s="263" t="s">
        <v>3130</v>
      </c>
      <c r="G1505" s="263" t="s">
        <v>3131</v>
      </c>
      <c r="H1505" s="263" t="s">
        <v>3132</v>
      </c>
      <c r="I1505" s="262">
        <v>973</v>
      </c>
      <c r="J1505" s="263" t="s">
        <v>383</v>
      </c>
      <c r="K1505" s="187">
        <f t="shared" si="23"/>
        <v>4241</v>
      </c>
      <c r="L1505" s="188">
        <v>14</v>
      </c>
    </row>
    <row r="1506" spans="1:12" x14ac:dyDescent="0.25">
      <c r="A1506" s="262">
        <v>4240</v>
      </c>
      <c r="B1506" s="268" t="s">
        <v>382</v>
      </c>
      <c r="C1506" s="264"/>
      <c r="D1506">
        <v>1505</v>
      </c>
      <c r="E1506" s="263" t="s">
        <v>3133</v>
      </c>
      <c r="F1506" s="263" t="s">
        <v>3133</v>
      </c>
      <c r="G1506" s="263" t="s">
        <v>3131</v>
      </c>
      <c r="H1506" s="263" t="s">
        <v>3132</v>
      </c>
      <c r="I1506" s="262">
        <v>973</v>
      </c>
      <c r="J1506" s="263" t="s">
        <v>383</v>
      </c>
      <c r="K1506" s="187">
        <f t="shared" si="23"/>
        <v>4240</v>
      </c>
      <c r="L1506" s="188">
        <v>15</v>
      </c>
    </row>
    <row r="1507" spans="1:12" x14ac:dyDescent="0.25">
      <c r="A1507" s="262">
        <v>4257</v>
      </c>
      <c r="B1507" s="268" t="s">
        <v>382</v>
      </c>
      <c r="C1507" s="264"/>
      <c r="D1507">
        <v>1506</v>
      </c>
      <c r="E1507" s="263" t="s">
        <v>3134</v>
      </c>
      <c r="F1507" s="263" t="s">
        <v>3134</v>
      </c>
      <c r="G1507" s="263" t="s">
        <v>3131</v>
      </c>
      <c r="H1507" s="263" t="s">
        <v>3132</v>
      </c>
      <c r="I1507" s="262">
        <v>973</v>
      </c>
      <c r="J1507" s="263" t="s">
        <v>383</v>
      </c>
      <c r="K1507" s="187">
        <f t="shared" si="23"/>
        <v>4257</v>
      </c>
      <c r="L1507" s="188">
        <v>16</v>
      </c>
    </row>
    <row r="1508" spans="1:12" x14ac:dyDescent="0.25">
      <c r="A1508" s="262">
        <v>6540</v>
      </c>
      <c r="B1508" s="268" t="s">
        <v>382</v>
      </c>
      <c r="C1508" s="264"/>
      <c r="D1508">
        <v>1507</v>
      </c>
      <c r="E1508" s="263" t="s">
        <v>3135</v>
      </c>
      <c r="F1508" s="263" t="s">
        <v>3135</v>
      </c>
      <c r="G1508" s="263" t="s">
        <v>600</v>
      </c>
      <c r="H1508" s="263" t="s">
        <v>601</v>
      </c>
      <c r="I1508" s="262">
        <v>784</v>
      </c>
      <c r="J1508" s="263" t="s">
        <v>383</v>
      </c>
      <c r="K1508" s="187">
        <f t="shared" si="23"/>
        <v>6540</v>
      </c>
      <c r="L1508" s="188">
        <v>17</v>
      </c>
    </row>
    <row r="1509" spans="1:12" x14ac:dyDescent="0.25">
      <c r="A1509" s="262">
        <v>3725</v>
      </c>
      <c r="B1509" s="268" t="s">
        <v>382</v>
      </c>
      <c r="C1509" s="264"/>
      <c r="D1509">
        <v>1508</v>
      </c>
      <c r="E1509" s="263" t="s">
        <v>3136</v>
      </c>
      <c r="F1509" s="263" t="s">
        <v>3136</v>
      </c>
      <c r="G1509" s="263" t="s">
        <v>220</v>
      </c>
      <c r="H1509" s="263" t="s">
        <v>1994</v>
      </c>
      <c r="I1509" s="262">
        <v>816</v>
      </c>
      <c r="J1509" s="263" t="s">
        <v>398</v>
      </c>
      <c r="K1509" s="187">
        <f t="shared" si="23"/>
        <v>3725</v>
      </c>
      <c r="L1509" s="188">
        <v>18</v>
      </c>
    </row>
    <row r="1510" spans="1:12" x14ac:dyDescent="0.25">
      <c r="A1510" s="262">
        <v>4706</v>
      </c>
      <c r="B1510" s="268" t="s">
        <v>382</v>
      </c>
      <c r="C1510" s="264"/>
      <c r="D1510">
        <v>1509</v>
      </c>
      <c r="E1510" s="263" t="s">
        <v>3137</v>
      </c>
      <c r="F1510" s="263" t="s">
        <v>3138</v>
      </c>
      <c r="G1510" s="263" t="s">
        <v>203</v>
      </c>
      <c r="H1510" s="263" t="s">
        <v>40</v>
      </c>
      <c r="I1510" s="262">
        <v>523</v>
      </c>
      <c r="J1510" s="263" t="s">
        <v>383</v>
      </c>
      <c r="K1510" s="187">
        <f t="shared" si="23"/>
        <v>4706</v>
      </c>
      <c r="L1510" s="188">
        <v>19</v>
      </c>
    </row>
    <row r="1511" spans="1:12" x14ac:dyDescent="0.25">
      <c r="A1511" s="262">
        <v>4700</v>
      </c>
      <c r="B1511" s="268" t="s">
        <v>382</v>
      </c>
      <c r="C1511" s="264"/>
      <c r="D1511">
        <v>1510</v>
      </c>
      <c r="E1511" s="263" t="s">
        <v>3139</v>
      </c>
      <c r="F1511" s="263" t="s">
        <v>3140</v>
      </c>
      <c r="G1511" s="263" t="s">
        <v>203</v>
      </c>
      <c r="H1511" s="263" t="s">
        <v>40</v>
      </c>
      <c r="I1511" s="262">
        <v>523</v>
      </c>
      <c r="J1511" s="263" t="s">
        <v>383</v>
      </c>
      <c r="K1511" s="187">
        <f t="shared" si="23"/>
        <v>4700</v>
      </c>
      <c r="L1511" s="188">
        <v>20</v>
      </c>
    </row>
    <row r="1512" spans="1:12" x14ac:dyDescent="0.25">
      <c r="A1512" s="262">
        <v>4703</v>
      </c>
      <c r="B1512" s="268" t="s">
        <v>382</v>
      </c>
      <c r="C1512" s="264"/>
      <c r="D1512">
        <v>1511</v>
      </c>
      <c r="E1512" s="263" t="s">
        <v>3141</v>
      </c>
      <c r="F1512" s="263" t="s">
        <v>3141</v>
      </c>
      <c r="G1512" s="263" t="s">
        <v>203</v>
      </c>
      <c r="H1512" s="263" t="s">
        <v>40</v>
      </c>
      <c r="I1512" s="262">
        <v>523</v>
      </c>
      <c r="J1512" s="263" t="s">
        <v>383</v>
      </c>
      <c r="K1512" s="187">
        <f t="shared" si="23"/>
        <v>4703</v>
      </c>
      <c r="L1512" s="188">
        <v>21</v>
      </c>
    </row>
    <row r="1513" spans="1:12" x14ac:dyDescent="0.25">
      <c r="A1513" s="262">
        <v>4701</v>
      </c>
      <c r="B1513" s="268" t="s">
        <v>382</v>
      </c>
      <c r="C1513" s="264"/>
      <c r="D1513">
        <v>1512</v>
      </c>
      <c r="E1513" s="263" t="s">
        <v>3142</v>
      </c>
      <c r="F1513" s="263" t="s">
        <v>3142</v>
      </c>
      <c r="G1513" s="263" t="s">
        <v>203</v>
      </c>
      <c r="H1513" s="263" t="s">
        <v>40</v>
      </c>
      <c r="I1513" s="262">
        <v>523</v>
      </c>
      <c r="J1513" s="263" t="s">
        <v>383</v>
      </c>
      <c r="K1513" s="187">
        <f t="shared" si="23"/>
        <v>4701</v>
      </c>
      <c r="L1513" s="188">
        <v>22</v>
      </c>
    </row>
    <row r="1514" spans="1:12" x14ac:dyDescent="0.25">
      <c r="A1514" s="262">
        <v>4702</v>
      </c>
      <c r="B1514" s="268" t="s">
        <v>382</v>
      </c>
      <c r="C1514" s="264"/>
      <c r="D1514">
        <v>1513</v>
      </c>
      <c r="E1514" s="263" t="s">
        <v>3143</v>
      </c>
      <c r="F1514" s="263" t="s">
        <v>3143</v>
      </c>
      <c r="G1514" s="263" t="s">
        <v>203</v>
      </c>
      <c r="H1514" s="263" t="s">
        <v>40</v>
      </c>
      <c r="I1514" s="262">
        <v>523</v>
      </c>
      <c r="J1514" s="263" t="s">
        <v>383</v>
      </c>
      <c r="K1514" s="187">
        <f t="shared" si="23"/>
        <v>4702</v>
      </c>
      <c r="L1514" s="188">
        <v>23</v>
      </c>
    </row>
    <row r="1515" spans="1:12" x14ac:dyDescent="0.25">
      <c r="A1515" s="262">
        <v>4705</v>
      </c>
      <c r="B1515" s="268" t="s">
        <v>382</v>
      </c>
      <c r="C1515" s="264"/>
      <c r="D1515">
        <v>1514</v>
      </c>
      <c r="E1515" s="263" t="s">
        <v>3144</v>
      </c>
      <c r="F1515" s="263" t="s">
        <v>3145</v>
      </c>
      <c r="G1515" s="263" t="s">
        <v>203</v>
      </c>
      <c r="H1515" s="263" t="s">
        <v>40</v>
      </c>
      <c r="I1515" s="262">
        <v>523</v>
      </c>
      <c r="J1515" s="263" t="s">
        <v>383</v>
      </c>
      <c r="K1515" s="187">
        <f t="shared" si="23"/>
        <v>4705</v>
      </c>
      <c r="L1515" s="188">
        <v>24</v>
      </c>
    </row>
    <row r="1516" spans="1:12" x14ac:dyDescent="0.25">
      <c r="A1516" s="262">
        <v>4704</v>
      </c>
      <c r="B1516" s="268" t="s">
        <v>382</v>
      </c>
      <c r="C1516" s="264"/>
      <c r="D1516">
        <v>1515</v>
      </c>
      <c r="E1516" s="263" t="s">
        <v>3146</v>
      </c>
      <c r="F1516" s="263" t="s">
        <v>3147</v>
      </c>
      <c r="G1516" s="263" t="s">
        <v>203</v>
      </c>
      <c r="H1516" s="263" t="s">
        <v>40</v>
      </c>
      <c r="I1516" s="262">
        <v>523</v>
      </c>
      <c r="J1516" s="263" t="s">
        <v>383</v>
      </c>
      <c r="K1516" s="187">
        <f t="shared" si="23"/>
        <v>4704</v>
      </c>
      <c r="L1516" s="188">
        <v>12</v>
      </c>
    </row>
    <row r="1517" spans="1:12" x14ac:dyDescent="0.25">
      <c r="A1517" s="262">
        <v>6968</v>
      </c>
      <c r="B1517" s="268" t="s">
        <v>382</v>
      </c>
      <c r="C1517" s="264"/>
      <c r="D1517">
        <v>1516</v>
      </c>
      <c r="E1517" s="263" t="s">
        <v>3148</v>
      </c>
      <c r="F1517" s="263" t="s">
        <v>3149</v>
      </c>
      <c r="G1517" s="263" t="s">
        <v>3150</v>
      </c>
      <c r="H1517" s="263" t="s">
        <v>3151</v>
      </c>
      <c r="I1517" s="262">
        <v>2307</v>
      </c>
      <c r="J1517" s="263" t="s">
        <v>383</v>
      </c>
      <c r="K1517" s="187">
        <f t="shared" si="23"/>
        <v>6968</v>
      </c>
      <c r="L1517" s="188">
        <v>13</v>
      </c>
    </row>
    <row r="1518" spans="1:12" x14ac:dyDescent="0.25">
      <c r="A1518" s="262">
        <v>4733</v>
      </c>
      <c r="B1518" s="268" t="s">
        <v>382</v>
      </c>
      <c r="C1518" s="264"/>
      <c r="D1518">
        <v>1517</v>
      </c>
      <c r="E1518" s="263" t="s">
        <v>3152</v>
      </c>
      <c r="F1518" s="263" t="s">
        <v>3153</v>
      </c>
      <c r="G1518" s="263" t="s">
        <v>2099</v>
      </c>
      <c r="H1518" s="263" t="s">
        <v>2100</v>
      </c>
      <c r="I1518" s="262">
        <v>61</v>
      </c>
      <c r="J1518" s="263" t="s">
        <v>383</v>
      </c>
      <c r="K1518" s="187">
        <f t="shared" si="23"/>
        <v>4733</v>
      </c>
      <c r="L1518" s="188">
        <v>14</v>
      </c>
    </row>
    <row r="1519" spans="1:12" x14ac:dyDescent="0.25">
      <c r="A1519" s="262">
        <v>4732</v>
      </c>
      <c r="B1519" s="268" t="s">
        <v>382</v>
      </c>
      <c r="C1519" s="264"/>
      <c r="D1519">
        <v>1518</v>
      </c>
      <c r="E1519" s="263" t="s">
        <v>3154</v>
      </c>
      <c r="F1519" s="263" t="s">
        <v>3155</v>
      </c>
      <c r="G1519" s="263" t="s">
        <v>2099</v>
      </c>
      <c r="H1519" s="263" t="s">
        <v>2100</v>
      </c>
      <c r="I1519" s="262">
        <v>61</v>
      </c>
      <c r="J1519" s="263" t="s">
        <v>383</v>
      </c>
      <c r="K1519" s="187">
        <f t="shared" si="23"/>
        <v>4732</v>
      </c>
      <c r="L1519" s="188">
        <v>15</v>
      </c>
    </row>
    <row r="1520" spans="1:12" x14ac:dyDescent="0.25">
      <c r="A1520" s="262">
        <v>4735</v>
      </c>
      <c r="B1520" s="268" t="s">
        <v>382</v>
      </c>
      <c r="C1520" s="264"/>
      <c r="D1520">
        <v>1519</v>
      </c>
      <c r="E1520" s="263" t="s">
        <v>3156</v>
      </c>
      <c r="F1520" s="263" t="s">
        <v>3157</v>
      </c>
      <c r="G1520" s="263" t="s">
        <v>2099</v>
      </c>
      <c r="H1520" s="263" t="s">
        <v>2100</v>
      </c>
      <c r="I1520" s="262">
        <v>61</v>
      </c>
      <c r="J1520" s="263" t="s">
        <v>383</v>
      </c>
      <c r="K1520" s="187">
        <f t="shared" si="23"/>
        <v>4735</v>
      </c>
      <c r="L1520" s="188">
        <v>16</v>
      </c>
    </row>
    <row r="1521" spans="1:12" x14ac:dyDescent="0.25">
      <c r="A1521" s="262">
        <v>4734</v>
      </c>
      <c r="B1521" s="268" t="s">
        <v>382</v>
      </c>
      <c r="C1521" s="264"/>
      <c r="D1521">
        <v>1520</v>
      </c>
      <c r="E1521" s="263" t="s">
        <v>3158</v>
      </c>
      <c r="F1521" s="263" t="s">
        <v>3159</v>
      </c>
      <c r="G1521" s="263" t="s">
        <v>2099</v>
      </c>
      <c r="H1521" s="263" t="s">
        <v>2100</v>
      </c>
      <c r="I1521" s="262">
        <v>61</v>
      </c>
      <c r="J1521" s="263" t="s">
        <v>383</v>
      </c>
      <c r="K1521" s="187">
        <f t="shared" si="23"/>
        <v>4734</v>
      </c>
      <c r="L1521" s="188">
        <v>17</v>
      </c>
    </row>
    <row r="1522" spans="1:12" x14ac:dyDescent="0.25">
      <c r="A1522" s="262">
        <v>321</v>
      </c>
      <c r="B1522" s="268" t="s">
        <v>382</v>
      </c>
      <c r="C1522" s="264"/>
      <c r="D1522">
        <v>1521</v>
      </c>
      <c r="E1522" s="263" t="s">
        <v>3160</v>
      </c>
      <c r="F1522" s="263" t="s">
        <v>3161</v>
      </c>
      <c r="G1522" s="263" t="s">
        <v>2222</v>
      </c>
      <c r="H1522" s="263" t="s">
        <v>402</v>
      </c>
      <c r="I1522" s="262">
        <v>16</v>
      </c>
      <c r="J1522" s="263" t="s">
        <v>398</v>
      </c>
      <c r="K1522" s="187">
        <f t="shared" si="23"/>
        <v>321</v>
      </c>
      <c r="L1522" s="188">
        <v>18</v>
      </c>
    </row>
    <row r="1523" spans="1:12" x14ac:dyDescent="0.25">
      <c r="A1523" s="262">
        <v>5813</v>
      </c>
      <c r="B1523" s="268" t="s">
        <v>382</v>
      </c>
      <c r="C1523" s="264"/>
      <c r="D1523">
        <v>1522</v>
      </c>
      <c r="E1523" s="263" t="s">
        <v>3162</v>
      </c>
      <c r="F1523" s="263" t="s">
        <v>3163</v>
      </c>
      <c r="G1523" s="263" t="s">
        <v>544</v>
      </c>
      <c r="H1523" s="263" t="s">
        <v>545</v>
      </c>
      <c r="I1523" s="262">
        <v>2143</v>
      </c>
      <c r="J1523" s="263" t="s">
        <v>383</v>
      </c>
      <c r="K1523" s="187">
        <f t="shared" si="23"/>
        <v>5813</v>
      </c>
      <c r="L1523" s="188">
        <v>19</v>
      </c>
    </row>
    <row r="1524" spans="1:12" x14ac:dyDescent="0.25">
      <c r="A1524" s="262">
        <v>5812</v>
      </c>
      <c r="B1524" s="268" t="s">
        <v>382</v>
      </c>
      <c r="C1524" s="264"/>
      <c r="D1524">
        <v>1523</v>
      </c>
      <c r="E1524" s="263" t="s">
        <v>3164</v>
      </c>
      <c r="F1524" s="263" t="s">
        <v>3165</v>
      </c>
      <c r="G1524" s="263" t="s">
        <v>544</v>
      </c>
      <c r="H1524" s="263" t="s">
        <v>545</v>
      </c>
      <c r="I1524" s="262">
        <v>2143</v>
      </c>
      <c r="J1524" s="263" t="s">
        <v>383</v>
      </c>
      <c r="K1524" s="187">
        <f t="shared" si="23"/>
        <v>5812</v>
      </c>
      <c r="L1524" s="188">
        <v>20</v>
      </c>
    </row>
    <row r="1525" spans="1:12" x14ac:dyDescent="0.25">
      <c r="A1525" s="262">
        <v>5697</v>
      </c>
      <c r="B1525" s="268" t="s">
        <v>382</v>
      </c>
      <c r="C1525" s="264"/>
      <c r="D1525">
        <v>1524</v>
      </c>
      <c r="E1525" s="263" t="s">
        <v>3166</v>
      </c>
      <c r="F1525" s="263" t="s">
        <v>3167</v>
      </c>
      <c r="G1525" s="263" t="s">
        <v>544</v>
      </c>
      <c r="H1525" s="263" t="s">
        <v>545</v>
      </c>
      <c r="I1525" s="262">
        <v>2143</v>
      </c>
      <c r="J1525" s="263" t="s">
        <v>383</v>
      </c>
      <c r="K1525" s="187">
        <f t="shared" si="23"/>
        <v>5697</v>
      </c>
      <c r="L1525" s="188">
        <v>21</v>
      </c>
    </row>
    <row r="1526" spans="1:12" x14ac:dyDescent="0.25">
      <c r="A1526" s="262">
        <v>278</v>
      </c>
      <c r="B1526" s="268" t="s">
        <v>382</v>
      </c>
      <c r="C1526" s="264"/>
      <c r="D1526">
        <v>1525</v>
      </c>
      <c r="E1526" s="263" t="s">
        <v>3168</v>
      </c>
      <c r="F1526" s="263" t="s">
        <v>3168</v>
      </c>
      <c r="G1526" s="263" t="s">
        <v>709</v>
      </c>
      <c r="H1526" s="263" t="s">
        <v>20</v>
      </c>
      <c r="I1526" s="262">
        <v>2</v>
      </c>
      <c r="J1526" s="263" t="s">
        <v>383</v>
      </c>
      <c r="K1526" s="187">
        <f t="shared" si="23"/>
        <v>278</v>
      </c>
      <c r="L1526" s="188">
        <v>22</v>
      </c>
    </row>
    <row r="1527" spans="1:12" x14ac:dyDescent="0.25">
      <c r="A1527" s="262">
        <v>138</v>
      </c>
      <c r="B1527" s="268" t="s">
        <v>382</v>
      </c>
      <c r="C1527" s="264"/>
      <c r="D1527">
        <v>1526</v>
      </c>
      <c r="E1527" s="263" t="s">
        <v>3169</v>
      </c>
      <c r="F1527" s="263" t="s">
        <v>3169</v>
      </c>
      <c r="G1527" s="263" t="s">
        <v>937</v>
      </c>
      <c r="H1527" s="263" t="s">
        <v>9</v>
      </c>
      <c r="I1527" s="262">
        <v>34</v>
      </c>
      <c r="J1527" s="263" t="s">
        <v>383</v>
      </c>
      <c r="K1527" s="187">
        <f t="shared" si="23"/>
        <v>138</v>
      </c>
      <c r="L1527" s="188">
        <v>23</v>
      </c>
    </row>
    <row r="1528" spans="1:12" x14ac:dyDescent="0.25">
      <c r="A1528" s="262">
        <v>1640</v>
      </c>
      <c r="B1528" s="268" t="s">
        <v>382</v>
      </c>
      <c r="C1528" s="264"/>
      <c r="D1528">
        <v>1527</v>
      </c>
      <c r="E1528" s="263" t="s">
        <v>3170</v>
      </c>
      <c r="F1528" s="263" t="s">
        <v>3170</v>
      </c>
      <c r="G1528" s="263" t="s">
        <v>605</v>
      </c>
      <c r="H1528" s="263" t="s">
        <v>397</v>
      </c>
      <c r="I1528" s="262">
        <v>332</v>
      </c>
      <c r="J1528" s="263" t="s">
        <v>398</v>
      </c>
      <c r="K1528" s="187">
        <f t="shared" si="23"/>
        <v>1640</v>
      </c>
      <c r="L1528" s="188">
        <v>24</v>
      </c>
    </row>
    <row r="1529" spans="1:12" x14ac:dyDescent="0.25">
      <c r="A1529" s="262">
        <v>1709</v>
      </c>
      <c r="B1529" s="268" t="s">
        <v>382</v>
      </c>
      <c r="C1529" s="264"/>
      <c r="D1529">
        <v>1528</v>
      </c>
      <c r="E1529" s="263" t="s">
        <v>3171</v>
      </c>
      <c r="F1529" s="263" t="s">
        <v>3171</v>
      </c>
      <c r="G1529" s="263" t="s">
        <v>195</v>
      </c>
      <c r="H1529" s="263" t="s">
        <v>25</v>
      </c>
      <c r="I1529" s="262">
        <v>349</v>
      </c>
      <c r="J1529" s="263" t="s">
        <v>383</v>
      </c>
      <c r="K1529" s="187">
        <f t="shared" si="23"/>
        <v>1709</v>
      </c>
      <c r="L1529" s="188">
        <v>1</v>
      </c>
    </row>
    <row r="1530" spans="1:12" x14ac:dyDescent="0.25">
      <c r="A1530" s="262">
        <v>6482</v>
      </c>
      <c r="B1530" s="268" t="s">
        <v>382</v>
      </c>
      <c r="C1530" s="264"/>
      <c r="D1530">
        <v>1529</v>
      </c>
      <c r="E1530" s="263" t="s">
        <v>3172</v>
      </c>
      <c r="F1530" s="263" t="s">
        <v>3173</v>
      </c>
      <c r="G1530" s="263" t="s">
        <v>195</v>
      </c>
      <c r="H1530" s="263" t="s">
        <v>25</v>
      </c>
      <c r="I1530" s="262">
        <v>349</v>
      </c>
      <c r="J1530" s="263" t="s">
        <v>383</v>
      </c>
      <c r="K1530" s="187">
        <f t="shared" si="23"/>
        <v>6482</v>
      </c>
      <c r="L1530" s="188">
        <v>2</v>
      </c>
    </row>
    <row r="1531" spans="1:12" x14ac:dyDescent="0.25">
      <c r="A1531" s="262">
        <v>6301</v>
      </c>
      <c r="B1531" s="268" t="s">
        <v>382</v>
      </c>
      <c r="C1531" s="264"/>
      <c r="D1531">
        <v>1530</v>
      </c>
      <c r="E1531" s="263" t="s">
        <v>3174</v>
      </c>
      <c r="F1531" s="263" t="s">
        <v>3174</v>
      </c>
      <c r="G1531" s="263" t="s">
        <v>200</v>
      </c>
      <c r="H1531" s="263" t="s">
        <v>201</v>
      </c>
      <c r="I1531" s="262">
        <v>4</v>
      </c>
      <c r="J1531" s="263" t="s">
        <v>383</v>
      </c>
      <c r="K1531" s="187">
        <f t="shared" si="23"/>
        <v>6301</v>
      </c>
      <c r="L1531" s="188">
        <v>3</v>
      </c>
    </row>
    <row r="1532" spans="1:12" x14ac:dyDescent="0.25">
      <c r="A1532" s="262">
        <v>4036</v>
      </c>
      <c r="B1532" s="268" t="s">
        <v>382</v>
      </c>
      <c r="C1532" s="264"/>
      <c r="D1532">
        <v>1531</v>
      </c>
      <c r="E1532" s="263" t="s">
        <v>3175</v>
      </c>
      <c r="F1532" s="263" t="s">
        <v>3175</v>
      </c>
      <c r="G1532" s="263" t="s">
        <v>194</v>
      </c>
      <c r="H1532" s="263" t="s">
        <v>45</v>
      </c>
      <c r="I1532" s="262">
        <v>537</v>
      </c>
      <c r="J1532" s="263" t="s">
        <v>383</v>
      </c>
      <c r="K1532" s="187">
        <f t="shared" si="23"/>
        <v>4036</v>
      </c>
      <c r="L1532" s="188">
        <v>4</v>
      </c>
    </row>
    <row r="1533" spans="1:12" x14ac:dyDescent="0.25">
      <c r="A1533" s="262">
        <v>322</v>
      </c>
      <c r="B1533" s="268" t="s">
        <v>382</v>
      </c>
      <c r="C1533" s="264"/>
      <c r="D1533">
        <v>1532</v>
      </c>
      <c r="E1533" s="263" t="s">
        <v>3176</v>
      </c>
      <c r="F1533" s="263" t="s">
        <v>3176</v>
      </c>
      <c r="G1533" s="263" t="s">
        <v>2222</v>
      </c>
      <c r="H1533" s="263" t="s">
        <v>402</v>
      </c>
      <c r="I1533" s="262">
        <v>16</v>
      </c>
      <c r="J1533" s="263" t="s">
        <v>398</v>
      </c>
      <c r="K1533" s="187">
        <f t="shared" si="23"/>
        <v>322</v>
      </c>
      <c r="L1533" s="188">
        <v>5</v>
      </c>
    </row>
    <row r="1534" spans="1:12" x14ac:dyDescent="0.25">
      <c r="A1534" s="262">
        <v>3387</v>
      </c>
      <c r="B1534" s="268" t="s">
        <v>382</v>
      </c>
      <c r="C1534" s="264"/>
      <c r="D1534">
        <v>1533</v>
      </c>
      <c r="E1534" s="263" t="s">
        <v>3177</v>
      </c>
      <c r="F1534" s="263" t="s">
        <v>3177</v>
      </c>
      <c r="G1534" s="263" t="s">
        <v>588</v>
      </c>
      <c r="H1534" s="263" t="s">
        <v>589</v>
      </c>
      <c r="I1534" s="262">
        <v>182</v>
      </c>
      <c r="J1534" s="263" t="s">
        <v>383</v>
      </c>
      <c r="K1534" s="187">
        <f t="shared" si="23"/>
        <v>3387</v>
      </c>
      <c r="L1534" s="188">
        <v>6</v>
      </c>
    </row>
    <row r="1535" spans="1:12" x14ac:dyDescent="0.25">
      <c r="A1535" s="262">
        <v>3388</v>
      </c>
      <c r="B1535" s="268" t="s">
        <v>382</v>
      </c>
      <c r="C1535" s="264"/>
      <c r="D1535">
        <v>1534</v>
      </c>
      <c r="E1535" s="263" t="s">
        <v>3178</v>
      </c>
      <c r="F1535" s="263" t="s">
        <v>3178</v>
      </c>
      <c r="G1535" s="263" t="s">
        <v>588</v>
      </c>
      <c r="H1535" s="263" t="s">
        <v>589</v>
      </c>
      <c r="I1535" s="262">
        <v>182</v>
      </c>
      <c r="J1535" s="263" t="s">
        <v>383</v>
      </c>
      <c r="K1535" s="187">
        <f t="shared" si="23"/>
        <v>3388</v>
      </c>
      <c r="L1535" s="188">
        <v>7</v>
      </c>
    </row>
    <row r="1536" spans="1:12" x14ac:dyDescent="0.25">
      <c r="A1536" s="262">
        <v>6153</v>
      </c>
      <c r="B1536" s="268" t="s">
        <v>382</v>
      </c>
      <c r="C1536" s="264"/>
      <c r="D1536">
        <v>1535</v>
      </c>
      <c r="E1536" s="263" t="s">
        <v>3179</v>
      </c>
      <c r="F1536" s="263" t="s">
        <v>3179</v>
      </c>
      <c r="G1536" s="263" t="s">
        <v>3180</v>
      </c>
      <c r="H1536" s="263" t="s">
        <v>3181</v>
      </c>
      <c r="I1536" s="262">
        <v>2191</v>
      </c>
      <c r="J1536" s="263" t="s">
        <v>383</v>
      </c>
      <c r="K1536" s="187">
        <f t="shared" si="23"/>
        <v>6153</v>
      </c>
      <c r="L1536" s="188">
        <v>8</v>
      </c>
    </row>
    <row r="1537" spans="1:12" x14ac:dyDescent="0.25">
      <c r="A1537" s="262">
        <v>6154</v>
      </c>
      <c r="B1537" s="268" t="s">
        <v>382</v>
      </c>
      <c r="C1537" s="264"/>
      <c r="D1537">
        <v>1536</v>
      </c>
      <c r="E1537" s="263" t="s">
        <v>3182</v>
      </c>
      <c r="F1537" s="263" t="s">
        <v>3182</v>
      </c>
      <c r="G1537" s="263" t="s">
        <v>3180</v>
      </c>
      <c r="H1537" s="263" t="s">
        <v>3181</v>
      </c>
      <c r="I1537" s="262">
        <v>2191</v>
      </c>
      <c r="J1537" s="263" t="s">
        <v>383</v>
      </c>
      <c r="K1537" s="187">
        <f t="shared" si="23"/>
        <v>6154</v>
      </c>
      <c r="L1537" s="188">
        <v>9</v>
      </c>
    </row>
    <row r="1538" spans="1:12" x14ac:dyDescent="0.25">
      <c r="A1538" s="262">
        <v>4472</v>
      </c>
      <c r="B1538" s="268" t="s">
        <v>382</v>
      </c>
      <c r="C1538" s="264"/>
      <c r="D1538">
        <v>1537</v>
      </c>
      <c r="E1538" s="263" t="s">
        <v>3183</v>
      </c>
      <c r="F1538" s="263" t="s">
        <v>3183</v>
      </c>
      <c r="G1538" s="263" t="s">
        <v>200</v>
      </c>
      <c r="H1538" s="263" t="s">
        <v>201</v>
      </c>
      <c r="I1538" s="262">
        <v>4</v>
      </c>
      <c r="J1538" s="263" t="s">
        <v>383</v>
      </c>
      <c r="K1538" s="187">
        <f t="shared" si="23"/>
        <v>4472</v>
      </c>
      <c r="L1538" s="188">
        <v>10</v>
      </c>
    </row>
    <row r="1539" spans="1:12" x14ac:dyDescent="0.25">
      <c r="A1539" s="262">
        <v>323</v>
      </c>
      <c r="B1539" s="268" t="s">
        <v>382</v>
      </c>
      <c r="C1539" s="264"/>
      <c r="D1539">
        <v>1538</v>
      </c>
      <c r="E1539" s="263" t="s">
        <v>3184</v>
      </c>
      <c r="F1539" s="263" t="s">
        <v>3184</v>
      </c>
      <c r="G1539" s="263" t="s">
        <v>2222</v>
      </c>
      <c r="H1539" s="263" t="s">
        <v>402</v>
      </c>
      <c r="I1539" s="262">
        <v>16</v>
      </c>
      <c r="J1539" s="263" t="s">
        <v>398</v>
      </c>
      <c r="K1539" s="187">
        <f t="shared" ref="K1539:K1602" si="24">A1539</f>
        <v>323</v>
      </c>
      <c r="L1539" s="188">
        <v>11</v>
      </c>
    </row>
    <row r="1540" spans="1:12" x14ac:dyDescent="0.25">
      <c r="A1540" s="262">
        <v>1027</v>
      </c>
      <c r="B1540" s="268" t="s">
        <v>382</v>
      </c>
      <c r="C1540" s="264"/>
      <c r="D1540">
        <v>1539</v>
      </c>
      <c r="E1540" s="263" t="s">
        <v>3185</v>
      </c>
      <c r="F1540" s="263" t="s">
        <v>3185</v>
      </c>
      <c r="G1540" s="263" t="s">
        <v>810</v>
      </c>
      <c r="H1540" s="263" t="s">
        <v>409</v>
      </c>
      <c r="I1540" s="262">
        <v>222</v>
      </c>
      <c r="J1540" s="263" t="s">
        <v>383</v>
      </c>
      <c r="K1540" s="187">
        <f t="shared" si="24"/>
        <v>1027</v>
      </c>
      <c r="L1540" s="188">
        <v>12</v>
      </c>
    </row>
    <row r="1541" spans="1:12" x14ac:dyDescent="0.25">
      <c r="A1541" s="262">
        <v>5300</v>
      </c>
      <c r="B1541" s="268" t="s">
        <v>382</v>
      </c>
      <c r="C1541" s="264"/>
      <c r="D1541">
        <v>1540</v>
      </c>
      <c r="E1541" s="263" t="s">
        <v>3186</v>
      </c>
      <c r="F1541" s="263" t="s">
        <v>3186</v>
      </c>
      <c r="G1541" s="263" t="s">
        <v>558</v>
      </c>
      <c r="H1541" s="263" t="s">
        <v>559</v>
      </c>
      <c r="I1541" s="262">
        <v>38</v>
      </c>
      <c r="J1541" s="263" t="s">
        <v>383</v>
      </c>
      <c r="K1541" s="187">
        <f t="shared" si="24"/>
        <v>5300</v>
      </c>
      <c r="L1541" s="188">
        <v>13</v>
      </c>
    </row>
    <row r="1542" spans="1:12" x14ac:dyDescent="0.25">
      <c r="A1542" s="262">
        <v>4736</v>
      </c>
      <c r="B1542" s="268" t="s">
        <v>382</v>
      </c>
      <c r="C1542" s="264"/>
      <c r="D1542">
        <v>1541</v>
      </c>
      <c r="E1542" s="263" t="s">
        <v>3187</v>
      </c>
      <c r="F1542" s="263" t="s">
        <v>3188</v>
      </c>
      <c r="G1542" s="263" t="s">
        <v>2099</v>
      </c>
      <c r="H1542" s="263" t="s">
        <v>2100</v>
      </c>
      <c r="I1542" s="262">
        <v>61</v>
      </c>
      <c r="J1542" s="263" t="s">
        <v>383</v>
      </c>
      <c r="K1542" s="187">
        <f t="shared" si="24"/>
        <v>4736</v>
      </c>
      <c r="L1542" s="188">
        <v>14</v>
      </c>
    </row>
    <row r="1543" spans="1:12" x14ac:dyDescent="0.25">
      <c r="A1543" s="262">
        <v>4737</v>
      </c>
      <c r="B1543" s="268" t="s">
        <v>382</v>
      </c>
      <c r="C1543" s="264"/>
      <c r="D1543">
        <v>1542</v>
      </c>
      <c r="E1543" s="263" t="s">
        <v>3189</v>
      </c>
      <c r="F1543" s="263" t="s">
        <v>3190</v>
      </c>
      <c r="G1543" s="263" t="s">
        <v>2099</v>
      </c>
      <c r="H1543" s="263" t="s">
        <v>2100</v>
      </c>
      <c r="I1543" s="262">
        <v>61</v>
      </c>
      <c r="J1543" s="263" t="s">
        <v>383</v>
      </c>
      <c r="K1543" s="187">
        <f t="shared" si="24"/>
        <v>4737</v>
      </c>
      <c r="L1543" s="188">
        <v>15</v>
      </c>
    </row>
    <row r="1544" spans="1:12" x14ac:dyDescent="0.25">
      <c r="A1544" s="262">
        <v>4451</v>
      </c>
      <c r="B1544" s="268" t="s">
        <v>382</v>
      </c>
      <c r="C1544" s="264"/>
      <c r="D1544">
        <v>1543</v>
      </c>
      <c r="E1544" s="263" t="s">
        <v>3191</v>
      </c>
      <c r="F1544" s="263" t="s">
        <v>3191</v>
      </c>
      <c r="G1544" s="263" t="s">
        <v>2463</v>
      </c>
      <c r="H1544" s="263" t="s">
        <v>1545</v>
      </c>
      <c r="I1544" s="262">
        <v>1029</v>
      </c>
      <c r="J1544" s="263" t="s">
        <v>383</v>
      </c>
      <c r="K1544" s="187">
        <f t="shared" si="24"/>
        <v>4451</v>
      </c>
      <c r="L1544" s="188">
        <v>16</v>
      </c>
    </row>
    <row r="1545" spans="1:12" x14ac:dyDescent="0.25">
      <c r="A1545" s="262">
        <v>6941</v>
      </c>
      <c r="B1545" s="268" t="s">
        <v>382</v>
      </c>
      <c r="C1545" s="264"/>
      <c r="D1545">
        <v>1544</v>
      </c>
      <c r="E1545" s="263" t="s">
        <v>3192</v>
      </c>
      <c r="F1545" s="263" t="s">
        <v>3193</v>
      </c>
      <c r="G1545" s="263" t="s">
        <v>2962</v>
      </c>
      <c r="H1545" s="263" t="s">
        <v>2963</v>
      </c>
      <c r="I1545" s="262">
        <v>861</v>
      </c>
      <c r="J1545" s="263" t="s">
        <v>383</v>
      </c>
      <c r="K1545" s="187">
        <f t="shared" si="24"/>
        <v>6941</v>
      </c>
      <c r="L1545" s="188">
        <v>17</v>
      </c>
    </row>
    <row r="1546" spans="1:12" x14ac:dyDescent="0.25">
      <c r="A1546" s="262">
        <v>6943</v>
      </c>
      <c r="B1546" s="268" t="s">
        <v>382</v>
      </c>
      <c r="C1546" s="264"/>
      <c r="D1546">
        <v>1545</v>
      </c>
      <c r="E1546" s="263" t="s">
        <v>3194</v>
      </c>
      <c r="F1546" s="263" t="s">
        <v>3195</v>
      </c>
      <c r="G1546" s="263" t="s">
        <v>2962</v>
      </c>
      <c r="H1546" s="263" t="s">
        <v>2963</v>
      </c>
      <c r="I1546" s="262">
        <v>861</v>
      </c>
      <c r="J1546" s="263" t="s">
        <v>383</v>
      </c>
      <c r="K1546" s="187">
        <f t="shared" si="24"/>
        <v>6943</v>
      </c>
      <c r="L1546" s="188">
        <v>18</v>
      </c>
    </row>
    <row r="1547" spans="1:12" x14ac:dyDescent="0.25">
      <c r="A1547" s="262">
        <v>6942</v>
      </c>
      <c r="B1547" s="268" t="s">
        <v>382</v>
      </c>
      <c r="C1547" s="264"/>
      <c r="D1547">
        <v>1546</v>
      </c>
      <c r="E1547" s="263" t="s">
        <v>3196</v>
      </c>
      <c r="F1547" s="263" t="s">
        <v>3197</v>
      </c>
      <c r="G1547" s="263" t="s">
        <v>2962</v>
      </c>
      <c r="H1547" s="263" t="s">
        <v>2963</v>
      </c>
      <c r="I1547" s="262">
        <v>861</v>
      </c>
      <c r="J1547" s="263" t="s">
        <v>383</v>
      </c>
      <c r="K1547" s="187">
        <f t="shared" si="24"/>
        <v>6942</v>
      </c>
      <c r="L1547" s="188">
        <v>19</v>
      </c>
    </row>
    <row r="1548" spans="1:12" x14ac:dyDescent="0.25">
      <c r="A1548" s="262">
        <v>1028</v>
      </c>
      <c r="B1548" s="268" t="s">
        <v>382</v>
      </c>
      <c r="C1548" s="264"/>
      <c r="D1548">
        <v>1547</v>
      </c>
      <c r="E1548" s="263" t="s">
        <v>3198</v>
      </c>
      <c r="F1548" s="263" t="s">
        <v>3198</v>
      </c>
      <c r="G1548" s="263" t="s">
        <v>810</v>
      </c>
      <c r="H1548" s="263" t="s">
        <v>409</v>
      </c>
      <c r="I1548" s="262">
        <v>222</v>
      </c>
      <c r="J1548" s="263" t="s">
        <v>383</v>
      </c>
      <c r="K1548" s="187">
        <f t="shared" si="24"/>
        <v>1028</v>
      </c>
      <c r="L1548" s="188">
        <v>20</v>
      </c>
    </row>
    <row r="1549" spans="1:12" x14ac:dyDescent="0.25">
      <c r="A1549" s="262">
        <v>507</v>
      </c>
      <c r="B1549" s="268" t="s">
        <v>382</v>
      </c>
      <c r="C1549" s="264"/>
      <c r="D1549">
        <v>1548</v>
      </c>
      <c r="E1549" s="263" t="s">
        <v>3199</v>
      </c>
      <c r="F1549" s="263" t="s">
        <v>3199</v>
      </c>
      <c r="G1549" s="263" t="s">
        <v>852</v>
      </c>
      <c r="H1549" s="263" t="s">
        <v>853</v>
      </c>
      <c r="I1549" s="262">
        <v>72</v>
      </c>
      <c r="J1549" s="263" t="s">
        <v>383</v>
      </c>
      <c r="K1549" s="187">
        <f t="shared" si="24"/>
        <v>507</v>
      </c>
      <c r="L1549" s="188">
        <v>21</v>
      </c>
    </row>
    <row r="1550" spans="1:12" x14ac:dyDescent="0.25">
      <c r="A1550" s="262">
        <v>7013</v>
      </c>
      <c r="B1550" s="268" t="s">
        <v>382</v>
      </c>
      <c r="C1550" s="264"/>
      <c r="D1550">
        <v>1549</v>
      </c>
      <c r="E1550" s="263" t="s">
        <v>3200</v>
      </c>
      <c r="F1550" s="263" t="s">
        <v>3200</v>
      </c>
      <c r="G1550" s="263" t="s">
        <v>634</v>
      </c>
      <c r="H1550" s="263" t="s">
        <v>635</v>
      </c>
      <c r="I1550" s="262">
        <v>829</v>
      </c>
      <c r="J1550" s="263" t="s">
        <v>383</v>
      </c>
      <c r="K1550" s="187">
        <f t="shared" si="24"/>
        <v>7013</v>
      </c>
      <c r="L1550" s="188">
        <v>22</v>
      </c>
    </row>
    <row r="1551" spans="1:12" x14ac:dyDescent="0.25">
      <c r="A1551" s="262">
        <v>5920</v>
      </c>
      <c r="B1551" s="268" t="s">
        <v>382</v>
      </c>
      <c r="C1551" s="264"/>
      <c r="D1551">
        <v>1550</v>
      </c>
      <c r="E1551" s="263" t="s">
        <v>3201</v>
      </c>
      <c r="F1551" s="263" t="s">
        <v>3201</v>
      </c>
      <c r="G1551" s="263" t="s">
        <v>634</v>
      </c>
      <c r="H1551" s="263" t="s">
        <v>635</v>
      </c>
      <c r="I1551" s="262">
        <v>829</v>
      </c>
      <c r="J1551" s="263" t="s">
        <v>383</v>
      </c>
      <c r="K1551" s="187">
        <f t="shared" si="24"/>
        <v>5920</v>
      </c>
      <c r="L1551" s="188">
        <v>23</v>
      </c>
    </row>
    <row r="1552" spans="1:12" x14ac:dyDescent="0.25">
      <c r="A1552" s="262">
        <v>6857</v>
      </c>
      <c r="B1552" s="268" t="s">
        <v>382</v>
      </c>
      <c r="C1552" s="264"/>
      <c r="D1552">
        <v>1551</v>
      </c>
      <c r="E1552" s="263" t="s">
        <v>3202</v>
      </c>
      <c r="F1552" s="263" t="s">
        <v>3202</v>
      </c>
      <c r="G1552" s="263" t="s">
        <v>544</v>
      </c>
      <c r="H1552" s="263" t="s">
        <v>545</v>
      </c>
      <c r="I1552" s="262">
        <v>2143</v>
      </c>
      <c r="J1552" s="263" t="s">
        <v>383</v>
      </c>
      <c r="K1552" s="187">
        <f t="shared" si="24"/>
        <v>6857</v>
      </c>
      <c r="L1552" s="188">
        <v>24</v>
      </c>
    </row>
    <row r="1553" spans="1:12" x14ac:dyDescent="0.25">
      <c r="A1553" s="262">
        <v>3443</v>
      </c>
      <c r="B1553" s="268" t="s">
        <v>382</v>
      </c>
      <c r="C1553" s="264"/>
      <c r="D1553">
        <v>1552</v>
      </c>
      <c r="E1553" s="263" t="s">
        <v>3203</v>
      </c>
      <c r="F1553" s="263" t="s">
        <v>3203</v>
      </c>
      <c r="G1553" s="263" t="s">
        <v>2090</v>
      </c>
      <c r="H1553" s="263" t="s">
        <v>403</v>
      </c>
      <c r="I1553" s="262">
        <v>636</v>
      </c>
      <c r="J1553" s="263" t="s">
        <v>383</v>
      </c>
      <c r="K1553" s="187">
        <f t="shared" si="24"/>
        <v>3443</v>
      </c>
      <c r="L1553" s="188">
        <v>12</v>
      </c>
    </row>
    <row r="1554" spans="1:12" x14ac:dyDescent="0.25">
      <c r="A1554" s="262">
        <v>3444</v>
      </c>
      <c r="B1554" s="268" t="s">
        <v>382</v>
      </c>
      <c r="C1554" s="264"/>
      <c r="D1554">
        <v>1553</v>
      </c>
      <c r="E1554" s="263" t="s">
        <v>3204</v>
      </c>
      <c r="F1554" s="263" t="s">
        <v>3204</v>
      </c>
      <c r="G1554" s="263" t="s">
        <v>2090</v>
      </c>
      <c r="H1554" s="263" t="s">
        <v>403</v>
      </c>
      <c r="I1554" s="262">
        <v>636</v>
      </c>
      <c r="J1554" s="263" t="s">
        <v>383</v>
      </c>
      <c r="K1554" s="187">
        <f t="shared" si="24"/>
        <v>3444</v>
      </c>
      <c r="L1554" s="188">
        <v>13</v>
      </c>
    </row>
    <row r="1555" spans="1:12" x14ac:dyDescent="0.25">
      <c r="A1555" s="262">
        <v>3448</v>
      </c>
      <c r="B1555" s="268" t="s">
        <v>382</v>
      </c>
      <c r="C1555" s="264"/>
      <c r="D1555">
        <v>1554</v>
      </c>
      <c r="E1555" s="263" t="s">
        <v>3205</v>
      </c>
      <c r="F1555" s="263" t="s">
        <v>3205</v>
      </c>
      <c r="G1555" s="263" t="s">
        <v>2090</v>
      </c>
      <c r="H1555" s="263" t="s">
        <v>403</v>
      </c>
      <c r="I1555" s="262">
        <v>636</v>
      </c>
      <c r="J1555" s="263" t="s">
        <v>383</v>
      </c>
      <c r="K1555" s="187">
        <f t="shared" si="24"/>
        <v>3448</v>
      </c>
      <c r="L1555" s="188">
        <v>14</v>
      </c>
    </row>
    <row r="1556" spans="1:12" x14ac:dyDescent="0.25">
      <c r="A1556" s="262">
        <v>3445</v>
      </c>
      <c r="B1556" s="268" t="s">
        <v>382</v>
      </c>
      <c r="C1556" s="264"/>
      <c r="D1556">
        <v>1555</v>
      </c>
      <c r="E1556" s="263" t="s">
        <v>3206</v>
      </c>
      <c r="F1556" s="263" t="s">
        <v>3206</v>
      </c>
      <c r="G1556" s="263" t="s">
        <v>2090</v>
      </c>
      <c r="H1556" s="263" t="s">
        <v>403</v>
      </c>
      <c r="I1556" s="262">
        <v>636</v>
      </c>
      <c r="J1556" s="263" t="s">
        <v>383</v>
      </c>
      <c r="K1556" s="187">
        <f t="shared" si="24"/>
        <v>3445</v>
      </c>
      <c r="L1556" s="188">
        <v>15</v>
      </c>
    </row>
    <row r="1557" spans="1:12" x14ac:dyDescent="0.25">
      <c r="A1557" s="262">
        <v>3447</v>
      </c>
      <c r="B1557" s="268" t="s">
        <v>382</v>
      </c>
      <c r="C1557" s="264"/>
      <c r="D1557">
        <v>1556</v>
      </c>
      <c r="E1557" s="263" t="s">
        <v>3207</v>
      </c>
      <c r="F1557" s="263" t="s">
        <v>3207</v>
      </c>
      <c r="G1557" s="263" t="s">
        <v>2090</v>
      </c>
      <c r="H1557" s="263" t="s">
        <v>403</v>
      </c>
      <c r="I1557" s="262">
        <v>636</v>
      </c>
      <c r="J1557" s="263" t="s">
        <v>383</v>
      </c>
      <c r="K1557" s="187">
        <f t="shared" si="24"/>
        <v>3447</v>
      </c>
      <c r="L1557" s="188">
        <v>16</v>
      </c>
    </row>
    <row r="1558" spans="1:12" x14ac:dyDescent="0.25">
      <c r="A1558" s="262">
        <v>6390</v>
      </c>
      <c r="B1558" s="268" t="s">
        <v>382</v>
      </c>
      <c r="C1558" s="264"/>
      <c r="D1558">
        <v>1557</v>
      </c>
      <c r="E1558" s="263" t="s">
        <v>3208</v>
      </c>
      <c r="F1558" s="263" t="s">
        <v>3208</v>
      </c>
      <c r="G1558" s="263" t="s">
        <v>709</v>
      </c>
      <c r="H1558" s="263" t="s">
        <v>20</v>
      </c>
      <c r="I1558" s="262">
        <v>2</v>
      </c>
      <c r="J1558" s="263" t="s">
        <v>383</v>
      </c>
      <c r="K1558" s="187">
        <f t="shared" si="24"/>
        <v>6390</v>
      </c>
      <c r="L1558" s="188">
        <v>17</v>
      </c>
    </row>
    <row r="1559" spans="1:12" x14ac:dyDescent="0.25">
      <c r="A1559" s="262">
        <v>4748</v>
      </c>
      <c r="B1559" s="268" t="s">
        <v>382</v>
      </c>
      <c r="C1559" s="264"/>
      <c r="D1559">
        <v>1558</v>
      </c>
      <c r="E1559" s="263" t="s">
        <v>3209</v>
      </c>
      <c r="F1559" s="263" t="s">
        <v>3209</v>
      </c>
      <c r="G1559" s="263" t="s">
        <v>2099</v>
      </c>
      <c r="H1559" s="263" t="s">
        <v>2100</v>
      </c>
      <c r="I1559" s="262">
        <v>61</v>
      </c>
      <c r="J1559" s="263" t="s">
        <v>383</v>
      </c>
      <c r="K1559" s="187">
        <f t="shared" si="24"/>
        <v>4748</v>
      </c>
      <c r="L1559" s="188">
        <v>18</v>
      </c>
    </row>
    <row r="1560" spans="1:12" x14ac:dyDescent="0.25">
      <c r="A1560" s="262">
        <v>4749</v>
      </c>
      <c r="B1560" s="268" t="s">
        <v>382</v>
      </c>
      <c r="C1560" s="264"/>
      <c r="D1560">
        <v>1559</v>
      </c>
      <c r="E1560" s="263" t="s">
        <v>3210</v>
      </c>
      <c r="F1560" s="263" t="s">
        <v>3210</v>
      </c>
      <c r="G1560" s="263" t="s">
        <v>2099</v>
      </c>
      <c r="H1560" s="263" t="s">
        <v>2100</v>
      </c>
      <c r="I1560" s="262">
        <v>61</v>
      </c>
      <c r="J1560" s="263" t="s">
        <v>383</v>
      </c>
      <c r="K1560" s="187">
        <f t="shared" si="24"/>
        <v>4749</v>
      </c>
      <c r="L1560" s="188">
        <v>19</v>
      </c>
    </row>
    <row r="1561" spans="1:12" x14ac:dyDescent="0.25">
      <c r="A1561" s="262">
        <v>4751</v>
      </c>
      <c r="B1561" s="268" t="s">
        <v>382</v>
      </c>
      <c r="C1561" s="264"/>
      <c r="D1561">
        <v>1560</v>
      </c>
      <c r="E1561" s="263" t="s">
        <v>3211</v>
      </c>
      <c r="F1561" s="263" t="s">
        <v>3211</v>
      </c>
      <c r="G1561" s="263" t="s">
        <v>2099</v>
      </c>
      <c r="H1561" s="263" t="s">
        <v>2100</v>
      </c>
      <c r="I1561" s="262">
        <v>61</v>
      </c>
      <c r="J1561" s="263" t="s">
        <v>383</v>
      </c>
      <c r="K1561" s="187">
        <f t="shared" si="24"/>
        <v>4751</v>
      </c>
      <c r="L1561" s="188">
        <v>20</v>
      </c>
    </row>
    <row r="1562" spans="1:12" x14ac:dyDescent="0.25">
      <c r="A1562" s="262">
        <v>4750</v>
      </c>
      <c r="B1562" s="268" t="s">
        <v>382</v>
      </c>
      <c r="C1562" s="264"/>
      <c r="D1562">
        <v>1561</v>
      </c>
      <c r="E1562" s="263" t="s">
        <v>3212</v>
      </c>
      <c r="F1562" s="263" t="s">
        <v>3213</v>
      </c>
      <c r="G1562" s="263" t="s">
        <v>2099</v>
      </c>
      <c r="H1562" s="263" t="s">
        <v>2100</v>
      </c>
      <c r="I1562" s="262">
        <v>61</v>
      </c>
      <c r="J1562" s="263" t="s">
        <v>383</v>
      </c>
      <c r="K1562" s="187">
        <f t="shared" si="24"/>
        <v>4750</v>
      </c>
      <c r="L1562" s="188">
        <v>21</v>
      </c>
    </row>
    <row r="1563" spans="1:12" x14ac:dyDescent="0.25">
      <c r="A1563" s="262">
        <v>4752</v>
      </c>
      <c r="B1563" s="268" t="s">
        <v>382</v>
      </c>
      <c r="C1563" s="264"/>
      <c r="D1563">
        <v>1562</v>
      </c>
      <c r="E1563" s="263" t="s">
        <v>3214</v>
      </c>
      <c r="F1563" s="263" t="s">
        <v>3214</v>
      </c>
      <c r="G1563" s="263" t="s">
        <v>2099</v>
      </c>
      <c r="H1563" s="263" t="s">
        <v>2100</v>
      </c>
      <c r="I1563" s="262">
        <v>61</v>
      </c>
      <c r="J1563" s="263" t="s">
        <v>383</v>
      </c>
      <c r="K1563" s="187">
        <f t="shared" si="24"/>
        <v>4752</v>
      </c>
      <c r="L1563" s="188">
        <v>22</v>
      </c>
    </row>
    <row r="1564" spans="1:12" x14ac:dyDescent="0.25">
      <c r="A1564" s="262">
        <v>4742</v>
      </c>
      <c r="B1564" s="268" t="s">
        <v>382</v>
      </c>
      <c r="C1564" s="264"/>
      <c r="D1564">
        <v>1563</v>
      </c>
      <c r="E1564" s="263" t="s">
        <v>3215</v>
      </c>
      <c r="F1564" s="263" t="s">
        <v>3216</v>
      </c>
      <c r="G1564" s="263" t="s">
        <v>2099</v>
      </c>
      <c r="H1564" s="263" t="s">
        <v>2100</v>
      </c>
      <c r="I1564" s="262">
        <v>61</v>
      </c>
      <c r="J1564" s="263" t="s">
        <v>383</v>
      </c>
      <c r="K1564" s="187">
        <f t="shared" si="24"/>
        <v>4742</v>
      </c>
      <c r="L1564" s="188">
        <v>23</v>
      </c>
    </row>
    <row r="1565" spans="1:12" x14ac:dyDescent="0.25">
      <c r="A1565" s="262">
        <v>4743</v>
      </c>
      <c r="B1565" s="268" t="s">
        <v>382</v>
      </c>
      <c r="C1565" s="264"/>
      <c r="D1565">
        <v>1564</v>
      </c>
      <c r="E1565" s="263" t="s">
        <v>3217</v>
      </c>
      <c r="F1565" s="263" t="s">
        <v>3217</v>
      </c>
      <c r="G1565" s="263" t="s">
        <v>2099</v>
      </c>
      <c r="H1565" s="263" t="s">
        <v>2100</v>
      </c>
      <c r="I1565" s="262">
        <v>61</v>
      </c>
      <c r="J1565" s="263" t="s">
        <v>383</v>
      </c>
      <c r="K1565" s="187">
        <f t="shared" si="24"/>
        <v>4743</v>
      </c>
      <c r="L1565" s="188">
        <v>24</v>
      </c>
    </row>
    <row r="1566" spans="1:12" x14ac:dyDescent="0.25">
      <c r="A1566" s="262">
        <v>4744</v>
      </c>
      <c r="B1566" s="268" t="s">
        <v>382</v>
      </c>
      <c r="C1566" s="264"/>
      <c r="D1566">
        <v>1565</v>
      </c>
      <c r="E1566" s="263" t="s">
        <v>3218</v>
      </c>
      <c r="F1566" s="263" t="s">
        <v>3218</v>
      </c>
      <c r="G1566" s="263" t="s">
        <v>2099</v>
      </c>
      <c r="H1566" s="263" t="s">
        <v>2100</v>
      </c>
      <c r="I1566" s="262">
        <v>61</v>
      </c>
      <c r="J1566" s="263" t="s">
        <v>383</v>
      </c>
      <c r="K1566" s="187">
        <f t="shared" si="24"/>
        <v>4744</v>
      </c>
      <c r="L1566" s="188">
        <v>1</v>
      </c>
    </row>
    <row r="1567" spans="1:12" x14ac:dyDescent="0.25">
      <c r="A1567" s="262">
        <v>4746</v>
      </c>
      <c r="B1567" s="268" t="s">
        <v>382</v>
      </c>
      <c r="C1567" s="264"/>
      <c r="D1567">
        <v>1566</v>
      </c>
      <c r="E1567" s="263" t="s">
        <v>3219</v>
      </c>
      <c r="F1567" s="263" t="s">
        <v>3219</v>
      </c>
      <c r="G1567" s="263" t="s">
        <v>2099</v>
      </c>
      <c r="H1567" s="263" t="s">
        <v>2100</v>
      </c>
      <c r="I1567" s="262">
        <v>61</v>
      </c>
      <c r="J1567" s="263" t="s">
        <v>383</v>
      </c>
      <c r="K1567" s="187">
        <f t="shared" si="24"/>
        <v>4746</v>
      </c>
      <c r="L1567" s="188">
        <v>2</v>
      </c>
    </row>
    <row r="1568" spans="1:12" x14ac:dyDescent="0.25">
      <c r="A1568" s="262">
        <v>4745</v>
      </c>
      <c r="B1568" s="268" t="s">
        <v>382</v>
      </c>
      <c r="C1568" s="264"/>
      <c r="D1568">
        <v>1567</v>
      </c>
      <c r="E1568" s="263" t="s">
        <v>3220</v>
      </c>
      <c r="F1568" s="263" t="s">
        <v>3221</v>
      </c>
      <c r="G1568" s="263" t="s">
        <v>2099</v>
      </c>
      <c r="H1568" s="263" t="s">
        <v>2100</v>
      </c>
      <c r="I1568" s="262">
        <v>61</v>
      </c>
      <c r="J1568" s="263" t="s">
        <v>383</v>
      </c>
      <c r="K1568" s="187">
        <f t="shared" si="24"/>
        <v>4745</v>
      </c>
      <c r="L1568" s="188">
        <v>3</v>
      </c>
    </row>
    <row r="1569" spans="1:12" x14ac:dyDescent="0.25">
      <c r="A1569" s="262">
        <v>4747</v>
      </c>
      <c r="B1569" s="268" t="s">
        <v>382</v>
      </c>
      <c r="C1569" s="264"/>
      <c r="D1569">
        <v>1568</v>
      </c>
      <c r="E1569" s="263" t="s">
        <v>3222</v>
      </c>
      <c r="F1569" s="263" t="s">
        <v>3222</v>
      </c>
      <c r="G1569" s="263" t="s">
        <v>2099</v>
      </c>
      <c r="H1569" s="263" t="s">
        <v>2100</v>
      </c>
      <c r="I1569" s="262">
        <v>61</v>
      </c>
      <c r="J1569" s="263" t="s">
        <v>383</v>
      </c>
      <c r="K1569" s="187">
        <f t="shared" si="24"/>
        <v>4747</v>
      </c>
      <c r="L1569" s="188">
        <v>4</v>
      </c>
    </row>
    <row r="1570" spans="1:12" x14ac:dyDescent="0.25">
      <c r="A1570" s="262">
        <v>4350</v>
      </c>
      <c r="B1570" s="268" t="s">
        <v>382</v>
      </c>
      <c r="C1570" s="264"/>
      <c r="D1570">
        <v>1569</v>
      </c>
      <c r="E1570" s="263" t="s">
        <v>3223</v>
      </c>
      <c r="F1570" s="263" t="s">
        <v>3223</v>
      </c>
      <c r="G1570" s="263" t="s">
        <v>219</v>
      </c>
      <c r="H1570" s="263" t="s">
        <v>39</v>
      </c>
      <c r="I1570" s="262">
        <v>1003</v>
      </c>
      <c r="J1570" s="263" t="s">
        <v>383</v>
      </c>
      <c r="K1570" s="187">
        <f t="shared" si="24"/>
        <v>4350</v>
      </c>
      <c r="L1570" s="188">
        <v>5</v>
      </c>
    </row>
    <row r="1571" spans="1:12" x14ac:dyDescent="0.25">
      <c r="A1571" s="262">
        <v>6136</v>
      </c>
      <c r="B1571" s="268" t="s">
        <v>382</v>
      </c>
      <c r="C1571" s="264"/>
      <c r="D1571">
        <v>1570</v>
      </c>
      <c r="E1571" s="263" t="s">
        <v>218</v>
      </c>
      <c r="F1571" s="263" t="s">
        <v>218</v>
      </c>
      <c r="G1571" s="263" t="s">
        <v>219</v>
      </c>
      <c r="H1571" s="263" t="s">
        <v>39</v>
      </c>
      <c r="I1571" s="262">
        <v>1003</v>
      </c>
      <c r="J1571" s="263" t="s">
        <v>383</v>
      </c>
      <c r="K1571" s="187">
        <f t="shared" si="24"/>
        <v>6136</v>
      </c>
      <c r="L1571" s="188">
        <v>6</v>
      </c>
    </row>
    <row r="1572" spans="1:12" x14ac:dyDescent="0.25">
      <c r="A1572" s="262">
        <v>6137</v>
      </c>
      <c r="B1572" s="268" t="s">
        <v>382</v>
      </c>
      <c r="C1572" s="264"/>
      <c r="D1572">
        <v>1571</v>
      </c>
      <c r="E1572" s="263" t="s">
        <v>3224</v>
      </c>
      <c r="F1572" s="263" t="s">
        <v>3224</v>
      </c>
      <c r="G1572" s="263" t="s">
        <v>219</v>
      </c>
      <c r="H1572" s="263" t="s">
        <v>39</v>
      </c>
      <c r="I1572" s="262">
        <v>1003</v>
      </c>
      <c r="J1572" s="263" t="s">
        <v>383</v>
      </c>
      <c r="K1572" s="187">
        <f t="shared" si="24"/>
        <v>6137</v>
      </c>
      <c r="L1572" s="188">
        <v>7</v>
      </c>
    </row>
    <row r="1573" spans="1:12" x14ac:dyDescent="0.25">
      <c r="A1573" s="262">
        <v>4351</v>
      </c>
      <c r="B1573" s="268" t="s">
        <v>382</v>
      </c>
      <c r="C1573" s="264"/>
      <c r="D1573">
        <v>1572</v>
      </c>
      <c r="E1573" s="263" t="s">
        <v>3225</v>
      </c>
      <c r="F1573" s="263" t="s">
        <v>3225</v>
      </c>
      <c r="G1573" s="263" t="s">
        <v>219</v>
      </c>
      <c r="H1573" s="263" t="s">
        <v>39</v>
      </c>
      <c r="I1573" s="262">
        <v>1003</v>
      </c>
      <c r="J1573" s="263" t="s">
        <v>383</v>
      </c>
      <c r="K1573" s="187">
        <f t="shared" si="24"/>
        <v>4351</v>
      </c>
      <c r="L1573" s="188">
        <v>8</v>
      </c>
    </row>
    <row r="1574" spans="1:12" x14ac:dyDescent="0.25">
      <c r="A1574" s="262">
        <v>6272</v>
      </c>
      <c r="B1574" s="268" t="s">
        <v>382</v>
      </c>
      <c r="C1574" s="264"/>
      <c r="D1574">
        <v>1573</v>
      </c>
      <c r="E1574" s="263" t="s">
        <v>3226</v>
      </c>
      <c r="F1574" s="263" t="s">
        <v>3226</v>
      </c>
      <c r="G1574" s="263" t="s">
        <v>2685</v>
      </c>
      <c r="H1574" s="263" t="s">
        <v>404</v>
      </c>
      <c r="I1574" s="262">
        <v>621</v>
      </c>
      <c r="J1574" s="263" t="s">
        <v>398</v>
      </c>
      <c r="K1574" s="187">
        <f t="shared" si="24"/>
        <v>6272</v>
      </c>
      <c r="L1574" s="188">
        <v>9</v>
      </c>
    </row>
    <row r="1575" spans="1:12" x14ac:dyDescent="0.25">
      <c r="A1575" s="262">
        <v>8376</v>
      </c>
      <c r="B1575" s="268" t="s">
        <v>382</v>
      </c>
      <c r="C1575" s="264"/>
      <c r="D1575">
        <v>1574</v>
      </c>
      <c r="E1575" s="263" t="s">
        <v>3227</v>
      </c>
      <c r="F1575" s="263" t="s">
        <v>3227</v>
      </c>
      <c r="G1575" s="263" t="s">
        <v>2685</v>
      </c>
      <c r="H1575" s="263" t="s">
        <v>404</v>
      </c>
      <c r="I1575" s="262">
        <v>621</v>
      </c>
      <c r="J1575" s="263" t="s">
        <v>398</v>
      </c>
      <c r="K1575" s="187">
        <f t="shared" si="24"/>
        <v>8376</v>
      </c>
      <c r="L1575" s="188">
        <v>10</v>
      </c>
    </row>
    <row r="1576" spans="1:12" x14ac:dyDescent="0.25">
      <c r="A1576" s="262">
        <v>8367</v>
      </c>
      <c r="B1576" s="268" t="s">
        <v>382</v>
      </c>
      <c r="C1576" s="264"/>
      <c r="D1576">
        <v>1575</v>
      </c>
      <c r="E1576" s="263" t="s">
        <v>3228</v>
      </c>
      <c r="F1576" s="263" t="s">
        <v>3228</v>
      </c>
      <c r="G1576" s="263" t="s">
        <v>2685</v>
      </c>
      <c r="H1576" s="263" t="s">
        <v>404</v>
      </c>
      <c r="I1576" s="262">
        <v>621</v>
      </c>
      <c r="J1576" s="263" t="s">
        <v>398</v>
      </c>
      <c r="K1576" s="187">
        <f t="shared" si="24"/>
        <v>8367</v>
      </c>
      <c r="L1576" s="188">
        <v>11</v>
      </c>
    </row>
    <row r="1577" spans="1:12" x14ac:dyDescent="0.25">
      <c r="A1577" s="262">
        <v>6279</v>
      </c>
      <c r="B1577" s="268" t="s">
        <v>382</v>
      </c>
      <c r="C1577" s="264"/>
      <c r="D1577">
        <v>1576</v>
      </c>
      <c r="E1577" s="263" t="s">
        <v>3229</v>
      </c>
      <c r="F1577" s="263" t="s">
        <v>3229</v>
      </c>
      <c r="G1577" s="263" t="s">
        <v>2685</v>
      </c>
      <c r="H1577" s="263" t="s">
        <v>404</v>
      </c>
      <c r="I1577" s="262">
        <v>621</v>
      </c>
      <c r="J1577" s="263" t="s">
        <v>398</v>
      </c>
      <c r="K1577" s="187">
        <f t="shared" si="24"/>
        <v>6279</v>
      </c>
      <c r="L1577" s="188">
        <v>12</v>
      </c>
    </row>
    <row r="1578" spans="1:12" x14ac:dyDescent="0.25">
      <c r="A1578" s="262">
        <v>6280</v>
      </c>
      <c r="B1578" s="268" t="s">
        <v>382</v>
      </c>
      <c r="C1578" s="264"/>
      <c r="D1578">
        <v>1577</v>
      </c>
      <c r="E1578" s="263" t="s">
        <v>3230</v>
      </c>
      <c r="F1578" s="263" t="s">
        <v>3230</v>
      </c>
      <c r="G1578" s="263" t="s">
        <v>2685</v>
      </c>
      <c r="H1578" s="263" t="s">
        <v>404</v>
      </c>
      <c r="I1578" s="262">
        <v>621</v>
      </c>
      <c r="J1578" s="263" t="s">
        <v>398</v>
      </c>
      <c r="K1578" s="187">
        <f t="shared" si="24"/>
        <v>6280</v>
      </c>
      <c r="L1578" s="188">
        <v>13</v>
      </c>
    </row>
    <row r="1579" spans="1:12" x14ac:dyDescent="0.25">
      <c r="A1579" s="262">
        <v>6285</v>
      </c>
      <c r="B1579" s="268" t="s">
        <v>382</v>
      </c>
      <c r="C1579" s="264"/>
      <c r="D1579">
        <v>1578</v>
      </c>
      <c r="E1579" s="263" t="s">
        <v>3231</v>
      </c>
      <c r="F1579" s="263" t="s">
        <v>3231</v>
      </c>
      <c r="G1579" s="263" t="s">
        <v>2685</v>
      </c>
      <c r="H1579" s="263" t="s">
        <v>404</v>
      </c>
      <c r="I1579" s="262">
        <v>621</v>
      </c>
      <c r="J1579" s="263" t="s">
        <v>398</v>
      </c>
      <c r="K1579" s="187">
        <f t="shared" si="24"/>
        <v>6285</v>
      </c>
      <c r="L1579" s="188">
        <v>14</v>
      </c>
    </row>
    <row r="1580" spans="1:12" x14ac:dyDescent="0.25">
      <c r="A1580" s="262">
        <v>8375</v>
      </c>
      <c r="B1580" s="268" t="s">
        <v>382</v>
      </c>
      <c r="C1580" s="264"/>
      <c r="D1580">
        <v>1579</v>
      </c>
      <c r="E1580" s="263" t="s">
        <v>3232</v>
      </c>
      <c r="F1580" s="263" t="s">
        <v>3232</v>
      </c>
      <c r="G1580" s="263" t="s">
        <v>2685</v>
      </c>
      <c r="H1580" s="263" t="s">
        <v>404</v>
      </c>
      <c r="I1580" s="262">
        <v>621</v>
      </c>
      <c r="J1580" s="263" t="s">
        <v>398</v>
      </c>
      <c r="K1580" s="187">
        <f t="shared" si="24"/>
        <v>8375</v>
      </c>
      <c r="L1580" s="188">
        <v>15</v>
      </c>
    </row>
    <row r="1581" spans="1:12" x14ac:dyDescent="0.25">
      <c r="A1581" s="262">
        <v>8377</v>
      </c>
      <c r="B1581" s="268" t="s">
        <v>382</v>
      </c>
      <c r="C1581" s="264"/>
      <c r="D1581">
        <v>1580</v>
      </c>
      <c r="E1581" s="263" t="s">
        <v>3233</v>
      </c>
      <c r="F1581" s="263" t="s">
        <v>3233</v>
      </c>
      <c r="G1581" s="263" t="s">
        <v>2685</v>
      </c>
      <c r="H1581" s="263" t="s">
        <v>404</v>
      </c>
      <c r="I1581" s="262">
        <v>621</v>
      </c>
      <c r="J1581" s="263" t="s">
        <v>398</v>
      </c>
      <c r="K1581" s="187">
        <f t="shared" si="24"/>
        <v>8377</v>
      </c>
      <c r="L1581" s="188">
        <v>16</v>
      </c>
    </row>
    <row r="1582" spans="1:12" x14ac:dyDescent="0.25">
      <c r="A1582" s="262">
        <v>6289</v>
      </c>
      <c r="B1582" s="268" t="s">
        <v>382</v>
      </c>
      <c r="C1582" s="264"/>
      <c r="D1582">
        <v>1581</v>
      </c>
      <c r="E1582" s="263" t="s">
        <v>3234</v>
      </c>
      <c r="F1582" s="263" t="s">
        <v>3234</v>
      </c>
      <c r="G1582" s="263" t="s">
        <v>2685</v>
      </c>
      <c r="H1582" s="263" t="s">
        <v>404</v>
      </c>
      <c r="I1582" s="262">
        <v>621</v>
      </c>
      <c r="J1582" s="263" t="s">
        <v>398</v>
      </c>
      <c r="K1582" s="187">
        <f t="shared" si="24"/>
        <v>6289</v>
      </c>
      <c r="L1582" s="188">
        <v>17</v>
      </c>
    </row>
    <row r="1583" spans="1:12" x14ac:dyDescent="0.25">
      <c r="A1583" s="262">
        <v>6292</v>
      </c>
      <c r="B1583" s="268" t="s">
        <v>382</v>
      </c>
      <c r="C1583" s="264"/>
      <c r="D1583">
        <v>1582</v>
      </c>
      <c r="E1583" s="263" t="s">
        <v>3235</v>
      </c>
      <c r="F1583" s="263" t="s">
        <v>3236</v>
      </c>
      <c r="G1583" s="263" t="s">
        <v>2685</v>
      </c>
      <c r="H1583" s="263" t="s">
        <v>404</v>
      </c>
      <c r="I1583" s="262">
        <v>621</v>
      </c>
      <c r="J1583" s="263" t="s">
        <v>398</v>
      </c>
      <c r="K1583" s="187">
        <f t="shared" si="24"/>
        <v>6292</v>
      </c>
      <c r="L1583" s="188">
        <v>18</v>
      </c>
    </row>
    <row r="1584" spans="1:12" x14ac:dyDescent="0.25">
      <c r="A1584" s="262">
        <v>8378</v>
      </c>
      <c r="B1584" s="268" t="s">
        <v>382</v>
      </c>
      <c r="C1584" s="264"/>
      <c r="D1584">
        <v>1583</v>
      </c>
      <c r="E1584" s="263" t="s">
        <v>3237</v>
      </c>
      <c r="F1584" s="263" t="s">
        <v>3237</v>
      </c>
      <c r="G1584" s="263" t="s">
        <v>2685</v>
      </c>
      <c r="H1584" s="263" t="s">
        <v>404</v>
      </c>
      <c r="I1584" s="262">
        <v>621</v>
      </c>
      <c r="J1584" s="263" t="s">
        <v>398</v>
      </c>
      <c r="K1584" s="187">
        <f t="shared" si="24"/>
        <v>8378</v>
      </c>
      <c r="L1584" s="188">
        <v>19</v>
      </c>
    </row>
    <row r="1585" spans="1:12" x14ac:dyDescent="0.25">
      <c r="A1585" s="262">
        <v>6286</v>
      </c>
      <c r="B1585" s="268" t="s">
        <v>382</v>
      </c>
      <c r="C1585" s="264"/>
      <c r="D1585">
        <v>1584</v>
      </c>
      <c r="E1585" s="263" t="s">
        <v>3238</v>
      </c>
      <c r="F1585" s="263" t="s">
        <v>3238</v>
      </c>
      <c r="G1585" s="263" t="s">
        <v>2685</v>
      </c>
      <c r="H1585" s="263" t="s">
        <v>404</v>
      </c>
      <c r="I1585" s="262">
        <v>621</v>
      </c>
      <c r="J1585" s="263" t="s">
        <v>398</v>
      </c>
      <c r="K1585" s="187">
        <f t="shared" si="24"/>
        <v>6286</v>
      </c>
      <c r="L1585" s="188">
        <v>20</v>
      </c>
    </row>
    <row r="1586" spans="1:12" x14ac:dyDescent="0.25">
      <c r="A1586" s="262">
        <v>6277</v>
      </c>
      <c r="B1586" s="268" t="s">
        <v>382</v>
      </c>
      <c r="C1586" s="264"/>
      <c r="D1586">
        <v>1585</v>
      </c>
      <c r="E1586" s="263" t="s">
        <v>3239</v>
      </c>
      <c r="F1586" s="263" t="s">
        <v>3240</v>
      </c>
      <c r="G1586" s="263" t="s">
        <v>2685</v>
      </c>
      <c r="H1586" s="263" t="s">
        <v>404</v>
      </c>
      <c r="I1586" s="262">
        <v>621</v>
      </c>
      <c r="J1586" s="263" t="s">
        <v>398</v>
      </c>
      <c r="K1586" s="187">
        <f t="shared" si="24"/>
        <v>6277</v>
      </c>
      <c r="L1586" s="188">
        <v>21</v>
      </c>
    </row>
    <row r="1587" spans="1:12" x14ac:dyDescent="0.25">
      <c r="A1587" s="262">
        <v>6283</v>
      </c>
      <c r="B1587" s="268" t="s">
        <v>382</v>
      </c>
      <c r="C1587" s="264"/>
      <c r="D1587">
        <v>1586</v>
      </c>
      <c r="E1587" s="263" t="s">
        <v>3241</v>
      </c>
      <c r="F1587" s="263" t="s">
        <v>3242</v>
      </c>
      <c r="G1587" s="263" t="s">
        <v>2685</v>
      </c>
      <c r="H1587" s="263" t="s">
        <v>404</v>
      </c>
      <c r="I1587" s="262">
        <v>621</v>
      </c>
      <c r="J1587" s="263" t="s">
        <v>398</v>
      </c>
      <c r="K1587" s="187">
        <f t="shared" si="24"/>
        <v>6283</v>
      </c>
      <c r="L1587" s="188">
        <v>22</v>
      </c>
    </row>
    <row r="1588" spans="1:12" x14ac:dyDescent="0.25">
      <c r="A1588" s="262">
        <v>8384</v>
      </c>
      <c r="B1588" s="268" t="s">
        <v>382</v>
      </c>
      <c r="C1588" s="264"/>
      <c r="D1588">
        <v>1587</v>
      </c>
      <c r="E1588" s="263" t="s">
        <v>3243</v>
      </c>
      <c r="F1588" s="263" t="s">
        <v>3243</v>
      </c>
      <c r="G1588" s="263" t="s">
        <v>2685</v>
      </c>
      <c r="H1588" s="263" t="s">
        <v>404</v>
      </c>
      <c r="I1588" s="262">
        <v>621</v>
      </c>
      <c r="J1588" s="263" t="s">
        <v>398</v>
      </c>
      <c r="K1588" s="187">
        <f t="shared" si="24"/>
        <v>8384</v>
      </c>
      <c r="L1588" s="188">
        <v>23</v>
      </c>
    </row>
    <row r="1589" spans="1:12" x14ac:dyDescent="0.25">
      <c r="A1589" s="262">
        <v>8385</v>
      </c>
      <c r="B1589" s="268" t="s">
        <v>382</v>
      </c>
      <c r="C1589" s="264"/>
      <c r="D1589">
        <v>1588</v>
      </c>
      <c r="E1589" s="263" t="s">
        <v>3244</v>
      </c>
      <c r="F1589" s="263" t="s">
        <v>3245</v>
      </c>
      <c r="G1589" s="263" t="s">
        <v>2685</v>
      </c>
      <c r="H1589" s="263" t="s">
        <v>404</v>
      </c>
      <c r="I1589" s="262">
        <v>621</v>
      </c>
      <c r="J1589" s="263" t="s">
        <v>398</v>
      </c>
      <c r="K1589" s="187">
        <f t="shared" si="24"/>
        <v>8385</v>
      </c>
      <c r="L1589" s="188">
        <v>24</v>
      </c>
    </row>
    <row r="1590" spans="1:12" x14ac:dyDescent="0.25">
      <c r="A1590" s="262">
        <v>8368</v>
      </c>
      <c r="B1590" s="268" t="s">
        <v>382</v>
      </c>
      <c r="C1590" s="264"/>
      <c r="D1590">
        <v>1589</v>
      </c>
      <c r="E1590" s="263" t="s">
        <v>3246</v>
      </c>
      <c r="F1590" s="263" t="s">
        <v>3247</v>
      </c>
      <c r="G1590" s="263" t="s">
        <v>2685</v>
      </c>
      <c r="H1590" s="263" t="s">
        <v>404</v>
      </c>
      <c r="I1590" s="262">
        <v>621</v>
      </c>
      <c r="J1590" s="263" t="s">
        <v>398</v>
      </c>
      <c r="K1590" s="187">
        <f t="shared" si="24"/>
        <v>8368</v>
      </c>
      <c r="L1590" s="188">
        <v>12</v>
      </c>
    </row>
    <row r="1591" spans="1:12" x14ac:dyDescent="0.25">
      <c r="A1591" s="262">
        <v>6090</v>
      </c>
      <c r="B1591" s="268" t="s">
        <v>382</v>
      </c>
      <c r="C1591" s="264"/>
      <c r="D1591">
        <v>1590</v>
      </c>
      <c r="E1591" s="263" t="s">
        <v>3248</v>
      </c>
      <c r="F1591" s="263" t="s">
        <v>3248</v>
      </c>
      <c r="G1591" s="263" t="s">
        <v>3249</v>
      </c>
      <c r="H1591" s="263" t="s">
        <v>3250</v>
      </c>
      <c r="I1591" s="262">
        <v>2180</v>
      </c>
      <c r="J1591" s="263" t="s">
        <v>383</v>
      </c>
      <c r="K1591" s="187">
        <f t="shared" si="24"/>
        <v>6090</v>
      </c>
      <c r="L1591" s="188">
        <v>13</v>
      </c>
    </row>
    <row r="1592" spans="1:12" x14ac:dyDescent="0.25">
      <c r="A1592" s="262">
        <v>6089</v>
      </c>
      <c r="B1592" s="268" t="s">
        <v>382</v>
      </c>
      <c r="C1592" s="264"/>
      <c r="D1592">
        <v>1591</v>
      </c>
      <c r="E1592" s="263" t="s">
        <v>3251</v>
      </c>
      <c r="F1592" s="263" t="s">
        <v>3251</v>
      </c>
      <c r="G1592" s="263" t="s">
        <v>3249</v>
      </c>
      <c r="H1592" s="263" t="s">
        <v>3250</v>
      </c>
      <c r="I1592" s="262">
        <v>2180</v>
      </c>
      <c r="J1592" s="263" t="s">
        <v>383</v>
      </c>
      <c r="K1592" s="187">
        <f t="shared" si="24"/>
        <v>6089</v>
      </c>
      <c r="L1592" s="188">
        <v>14</v>
      </c>
    </row>
    <row r="1593" spans="1:12" x14ac:dyDescent="0.25">
      <c r="A1593" s="262">
        <v>6144</v>
      </c>
      <c r="B1593" s="268" t="s">
        <v>382</v>
      </c>
      <c r="C1593" s="264"/>
      <c r="D1593">
        <v>1592</v>
      </c>
      <c r="E1593" s="263" t="s">
        <v>3252</v>
      </c>
      <c r="F1593" s="263" t="s">
        <v>3252</v>
      </c>
      <c r="G1593" s="263" t="s">
        <v>3253</v>
      </c>
      <c r="H1593" s="263" t="s">
        <v>3254</v>
      </c>
      <c r="I1593" s="262">
        <v>2186</v>
      </c>
      <c r="J1593" s="263" t="s">
        <v>383</v>
      </c>
      <c r="K1593" s="187">
        <f t="shared" si="24"/>
        <v>6144</v>
      </c>
      <c r="L1593" s="188">
        <v>15</v>
      </c>
    </row>
    <row r="1594" spans="1:12" x14ac:dyDescent="0.25">
      <c r="A1594" s="262">
        <v>7079</v>
      </c>
      <c r="B1594" s="268" t="s">
        <v>382</v>
      </c>
      <c r="C1594" s="264"/>
      <c r="D1594">
        <v>1593</v>
      </c>
      <c r="E1594" s="263" t="s">
        <v>3255</v>
      </c>
      <c r="F1594" s="263" t="s">
        <v>3255</v>
      </c>
      <c r="G1594" s="263" t="s">
        <v>2244</v>
      </c>
      <c r="H1594" s="263" t="s">
        <v>2245</v>
      </c>
      <c r="I1594" s="262">
        <v>881</v>
      </c>
      <c r="J1594" s="263" t="s">
        <v>383</v>
      </c>
      <c r="K1594" s="187">
        <f t="shared" si="24"/>
        <v>7079</v>
      </c>
      <c r="L1594" s="188">
        <v>16</v>
      </c>
    </row>
    <row r="1595" spans="1:12" x14ac:dyDescent="0.25">
      <c r="A1595" s="262">
        <v>1986</v>
      </c>
      <c r="B1595" s="268" t="s">
        <v>382</v>
      </c>
      <c r="C1595" s="264"/>
      <c r="D1595">
        <v>1594</v>
      </c>
      <c r="E1595" s="263" t="s">
        <v>3256</v>
      </c>
      <c r="F1595" s="263" t="s">
        <v>3256</v>
      </c>
      <c r="G1595" s="263" t="s">
        <v>505</v>
      </c>
      <c r="H1595" s="263" t="s">
        <v>506</v>
      </c>
      <c r="I1595" s="262">
        <v>399</v>
      </c>
      <c r="J1595" s="263" t="s">
        <v>383</v>
      </c>
      <c r="K1595" s="187">
        <f t="shared" si="24"/>
        <v>1986</v>
      </c>
      <c r="L1595" s="188">
        <v>17</v>
      </c>
    </row>
    <row r="1596" spans="1:12" x14ac:dyDescent="0.25">
      <c r="A1596" s="262">
        <v>5737</v>
      </c>
      <c r="B1596" s="268" t="s">
        <v>382</v>
      </c>
      <c r="C1596" s="264"/>
      <c r="D1596">
        <v>1595</v>
      </c>
      <c r="E1596" s="263" t="s">
        <v>3257</v>
      </c>
      <c r="F1596" s="263" t="s">
        <v>3258</v>
      </c>
      <c r="G1596" s="263" t="s">
        <v>505</v>
      </c>
      <c r="H1596" s="263" t="s">
        <v>506</v>
      </c>
      <c r="I1596" s="262">
        <v>399</v>
      </c>
      <c r="J1596" s="263" t="s">
        <v>383</v>
      </c>
      <c r="K1596" s="187">
        <f t="shared" si="24"/>
        <v>5737</v>
      </c>
      <c r="L1596" s="188">
        <v>18</v>
      </c>
    </row>
    <row r="1597" spans="1:12" x14ac:dyDescent="0.25">
      <c r="A1597" s="262">
        <v>6389</v>
      </c>
      <c r="B1597" s="268" t="s">
        <v>382</v>
      </c>
      <c r="C1597" s="264"/>
      <c r="D1597">
        <v>1596</v>
      </c>
      <c r="E1597" s="263" t="s">
        <v>3259</v>
      </c>
      <c r="F1597" s="263" t="s">
        <v>3259</v>
      </c>
      <c r="G1597" s="263" t="s">
        <v>709</v>
      </c>
      <c r="H1597" s="263" t="s">
        <v>20</v>
      </c>
      <c r="I1597" s="262">
        <v>2</v>
      </c>
      <c r="J1597" s="263" t="s">
        <v>383</v>
      </c>
      <c r="K1597" s="187">
        <f t="shared" si="24"/>
        <v>6389</v>
      </c>
      <c r="L1597" s="188">
        <v>19</v>
      </c>
    </row>
    <row r="1598" spans="1:12" x14ac:dyDescent="0.25">
      <c r="A1598" s="262">
        <v>3512</v>
      </c>
      <c r="B1598" s="268" t="s">
        <v>382</v>
      </c>
      <c r="C1598" s="264"/>
      <c r="D1598">
        <v>1597</v>
      </c>
      <c r="E1598" s="263" t="s">
        <v>3260</v>
      </c>
      <c r="F1598" s="263" t="s">
        <v>3260</v>
      </c>
      <c r="G1598" s="263" t="s">
        <v>2096</v>
      </c>
      <c r="H1598" s="263" t="s">
        <v>2097</v>
      </c>
      <c r="I1598" s="262">
        <v>821</v>
      </c>
      <c r="J1598" s="263" t="s">
        <v>398</v>
      </c>
      <c r="K1598" s="187">
        <f t="shared" si="24"/>
        <v>3512</v>
      </c>
      <c r="L1598" s="188">
        <v>20</v>
      </c>
    </row>
    <row r="1599" spans="1:12" x14ac:dyDescent="0.25">
      <c r="A1599" s="262">
        <v>3570</v>
      </c>
      <c r="B1599" s="268" t="s">
        <v>382</v>
      </c>
      <c r="C1599" s="264"/>
      <c r="D1599">
        <v>1598</v>
      </c>
      <c r="E1599" s="263" t="s">
        <v>30</v>
      </c>
      <c r="F1599" s="263" t="s">
        <v>30</v>
      </c>
      <c r="G1599" s="263" t="s">
        <v>949</v>
      </c>
      <c r="H1599" s="263" t="s">
        <v>950</v>
      </c>
      <c r="I1599" s="262">
        <v>411</v>
      </c>
      <c r="J1599" s="263" t="s">
        <v>383</v>
      </c>
      <c r="K1599" s="187">
        <f t="shared" si="24"/>
        <v>3570</v>
      </c>
      <c r="L1599" s="188">
        <v>21</v>
      </c>
    </row>
    <row r="1600" spans="1:12" x14ac:dyDescent="0.25">
      <c r="A1600" s="262">
        <v>6779</v>
      </c>
      <c r="B1600" s="268" t="s">
        <v>382</v>
      </c>
      <c r="C1600" s="264"/>
      <c r="D1600">
        <v>1599</v>
      </c>
      <c r="E1600" s="263" t="s">
        <v>3261</v>
      </c>
      <c r="F1600" s="263" t="s">
        <v>3261</v>
      </c>
      <c r="G1600" s="263" t="s">
        <v>2013</v>
      </c>
      <c r="H1600" s="263" t="s">
        <v>2014</v>
      </c>
      <c r="I1600" s="262">
        <v>1110</v>
      </c>
      <c r="J1600" s="263" t="s">
        <v>383</v>
      </c>
      <c r="K1600" s="187">
        <f t="shared" si="24"/>
        <v>6779</v>
      </c>
      <c r="L1600" s="188">
        <v>22</v>
      </c>
    </row>
    <row r="1601" spans="1:12" x14ac:dyDescent="0.25">
      <c r="A1601" s="262">
        <v>6556</v>
      </c>
      <c r="B1601" s="268" t="s">
        <v>382</v>
      </c>
      <c r="C1601" s="264"/>
      <c r="D1601">
        <v>1600</v>
      </c>
      <c r="E1601" s="263" t="s">
        <v>3262</v>
      </c>
      <c r="F1601" s="263" t="s">
        <v>3263</v>
      </c>
      <c r="G1601" s="263" t="s">
        <v>1609</v>
      </c>
      <c r="H1601" s="263" t="s">
        <v>1610</v>
      </c>
      <c r="I1601" s="262">
        <v>546</v>
      </c>
      <c r="J1601" s="263" t="s">
        <v>383</v>
      </c>
      <c r="K1601" s="187">
        <f t="shared" si="24"/>
        <v>6556</v>
      </c>
      <c r="L1601" s="188">
        <v>23</v>
      </c>
    </row>
    <row r="1602" spans="1:12" x14ac:dyDescent="0.25">
      <c r="A1602" s="262">
        <v>3468</v>
      </c>
      <c r="B1602" s="268" t="s">
        <v>382</v>
      </c>
      <c r="C1602" s="264"/>
      <c r="D1602">
        <v>1601</v>
      </c>
      <c r="E1602" s="263" t="s">
        <v>3264</v>
      </c>
      <c r="F1602" s="263" t="s">
        <v>3264</v>
      </c>
      <c r="G1602" s="263" t="s">
        <v>220</v>
      </c>
      <c r="H1602" s="263" t="s">
        <v>1994</v>
      </c>
      <c r="I1602" s="262">
        <v>816</v>
      </c>
      <c r="J1602" s="263" t="s">
        <v>398</v>
      </c>
      <c r="K1602" s="187">
        <f t="shared" si="24"/>
        <v>3468</v>
      </c>
      <c r="L1602" s="188">
        <v>24</v>
      </c>
    </row>
    <row r="1603" spans="1:12" x14ac:dyDescent="0.25">
      <c r="A1603" s="262">
        <v>3040</v>
      </c>
      <c r="B1603" s="268" t="s">
        <v>382</v>
      </c>
      <c r="C1603" s="264"/>
      <c r="D1603">
        <v>1602</v>
      </c>
      <c r="E1603" s="263" t="s">
        <v>3265</v>
      </c>
      <c r="F1603" s="263" t="s">
        <v>3265</v>
      </c>
      <c r="G1603" s="263" t="s">
        <v>801</v>
      </c>
      <c r="H1603" s="263" t="s">
        <v>802</v>
      </c>
      <c r="I1603" s="262">
        <v>865</v>
      </c>
      <c r="J1603" s="263" t="s">
        <v>383</v>
      </c>
      <c r="K1603" s="187">
        <f t="shared" ref="K1603:K1666" si="25">A1603</f>
        <v>3040</v>
      </c>
      <c r="L1603" s="188">
        <v>1</v>
      </c>
    </row>
    <row r="1604" spans="1:12" x14ac:dyDescent="0.25">
      <c r="A1604" s="262">
        <v>23</v>
      </c>
      <c r="B1604" s="268" t="s">
        <v>382</v>
      </c>
      <c r="C1604" s="264"/>
      <c r="D1604">
        <v>1603</v>
      </c>
      <c r="E1604" s="263" t="s">
        <v>3266</v>
      </c>
      <c r="F1604" s="263" t="s">
        <v>3266</v>
      </c>
      <c r="G1604" s="263" t="s">
        <v>2402</v>
      </c>
      <c r="H1604" s="263" t="s">
        <v>2402</v>
      </c>
      <c r="I1604" s="262">
        <v>3</v>
      </c>
      <c r="J1604" s="263" t="s">
        <v>383</v>
      </c>
      <c r="K1604" s="187">
        <f t="shared" si="25"/>
        <v>23</v>
      </c>
      <c r="L1604" s="188">
        <v>2</v>
      </c>
    </row>
    <row r="1605" spans="1:12" x14ac:dyDescent="0.25">
      <c r="A1605" s="262">
        <v>6388</v>
      </c>
      <c r="B1605" s="268" t="s">
        <v>382</v>
      </c>
      <c r="C1605" s="264"/>
      <c r="D1605">
        <v>1604</v>
      </c>
      <c r="E1605" s="263" t="s">
        <v>3267</v>
      </c>
      <c r="F1605" s="263" t="s">
        <v>3267</v>
      </c>
      <c r="G1605" s="263" t="s">
        <v>709</v>
      </c>
      <c r="H1605" s="263" t="s">
        <v>20</v>
      </c>
      <c r="I1605" s="262">
        <v>2</v>
      </c>
      <c r="J1605" s="263" t="s">
        <v>383</v>
      </c>
      <c r="K1605" s="187">
        <f t="shared" si="25"/>
        <v>6388</v>
      </c>
      <c r="L1605" s="188">
        <v>3</v>
      </c>
    </row>
    <row r="1606" spans="1:12" x14ac:dyDescent="0.25">
      <c r="A1606" s="262">
        <v>3437</v>
      </c>
      <c r="B1606" s="268" t="s">
        <v>382</v>
      </c>
      <c r="C1606" s="264"/>
      <c r="D1606">
        <v>1605</v>
      </c>
      <c r="E1606" s="263" t="s">
        <v>3268</v>
      </c>
      <c r="F1606" s="263" t="s">
        <v>3268</v>
      </c>
      <c r="G1606" s="263" t="s">
        <v>2090</v>
      </c>
      <c r="H1606" s="263" t="s">
        <v>403</v>
      </c>
      <c r="I1606" s="262">
        <v>636</v>
      </c>
      <c r="J1606" s="263" t="s">
        <v>383</v>
      </c>
      <c r="K1606" s="187">
        <f t="shared" si="25"/>
        <v>3437</v>
      </c>
      <c r="L1606" s="188">
        <v>4</v>
      </c>
    </row>
    <row r="1607" spans="1:12" x14ac:dyDescent="0.25">
      <c r="A1607" s="262">
        <v>3438</v>
      </c>
      <c r="B1607" s="268" t="s">
        <v>382</v>
      </c>
      <c r="C1607" s="264"/>
      <c r="D1607">
        <v>1606</v>
      </c>
      <c r="E1607" s="263" t="s">
        <v>3269</v>
      </c>
      <c r="F1607" s="263" t="s">
        <v>3269</v>
      </c>
      <c r="G1607" s="263" t="s">
        <v>2090</v>
      </c>
      <c r="H1607" s="263" t="s">
        <v>403</v>
      </c>
      <c r="I1607" s="262">
        <v>636</v>
      </c>
      <c r="J1607" s="263" t="s">
        <v>383</v>
      </c>
      <c r="K1607" s="187">
        <f t="shared" si="25"/>
        <v>3438</v>
      </c>
      <c r="L1607" s="188">
        <v>5</v>
      </c>
    </row>
    <row r="1608" spans="1:12" x14ac:dyDescent="0.25">
      <c r="A1608" s="262">
        <v>5827</v>
      </c>
      <c r="B1608" s="268" t="s">
        <v>382</v>
      </c>
      <c r="C1608" s="264"/>
      <c r="D1608">
        <v>1607</v>
      </c>
      <c r="E1608" s="263" t="s">
        <v>3270</v>
      </c>
      <c r="F1608" s="263" t="s">
        <v>3270</v>
      </c>
      <c r="G1608" s="263" t="s">
        <v>2090</v>
      </c>
      <c r="H1608" s="263" t="s">
        <v>403</v>
      </c>
      <c r="I1608" s="262">
        <v>636</v>
      </c>
      <c r="J1608" s="263" t="s">
        <v>383</v>
      </c>
      <c r="K1608" s="187">
        <f t="shared" si="25"/>
        <v>5827</v>
      </c>
      <c r="L1608" s="188">
        <v>6</v>
      </c>
    </row>
    <row r="1609" spans="1:12" x14ac:dyDescent="0.25">
      <c r="A1609" s="262">
        <v>3439</v>
      </c>
      <c r="B1609" s="268" t="s">
        <v>382</v>
      </c>
      <c r="C1609" s="264"/>
      <c r="D1609">
        <v>1608</v>
      </c>
      <c r="E1609" s="263" t="s">
        <v>3271</v>
      </c>
      <c r="F1609" s="263" t="s">
        <v>3271</v>
      </c>
      <c r="G1609" s="263" t="s">
        <v>2090</v>
      </c>
      <c r="H1609" s="263" t="s">
        <v>403</v>
      </c>
      <c r="I1609" s="262">
        <v>636</v>
      </c>
      <c r="J1609" s="263" t="s">
        <v>383</v>
      </c>
      <c r="K1609" s="187">
        <f t="shared" si="25"/>
        <v>3439</v>
      </c>
      <c r="L1609" s="188">
        <v>7</v>
      </c>
    </row>
    <row r="1610" spans="1:12" x14ac:dyDescent="0.25">
      <c r="A1610" s="262">
        <v>3441</v>
      </c>
      <c r="B1610" s="268" t="s">
        <v>382</v>
      </c>
      <c r="C1610" s="264"/>
      <c r="D1610">
        <v>1609</v>
      </c>
      <c r="E1610" s="263" t="s">
        <v>3272</v>
      </c>
      <c r="F1610" s="263" t="s">
        <v>3272</v>
      </c>
      <c r="G1610" s="263" t="s">
        <v>2090</v>
      </c>
      <c r="H1610" s="263" t="s">
        <v>403</v>
      </c>
      <c r="I1610" s="262">
        <v>636</v>
      </c>
      <c r="J1610" s="263" t="s">
        <v>383</v>
      </c>
      <c r="K1610" s="187">
        <f t="shared" si="25"/>
        <v>3441</v>
      </c>
      <c r="L1610" s="188">
        <v>8</v>
      </c>
    </row>
    <row r="1611" spans="1:12" x14ac:dyDescent="0.25">
      <c r="A1611" s="262">
        <v>4612</v>
      </c>
      <c r="B1611" s="268" t="s">
        <v>382</v>
      </c>
      <c r="C1611" s="264"/>
      <c r="D1611">
        <v>1610</v>
      </c>
      <c r="E1611" s="263" t="s">
        <v>3273</v>
      </c>
      <c r="F1611" s="263" t="s">
        <v>3273</v>
      </c>
      <c r="G1611" s="263" t="s">
        <v>2090</v>
      </c>
      <c r="H1611" s="263" t="s">
        <v>403</v>
      </c>
      <c r="I1611" s="262">
        <v>636</v>
      </c>
      <c r="J1611" s="263" t="s">
        <v>383</v>
      </c>
      <c r="K1611" s="187">
        <f t="shared" si="25"/>
        <v>4612</v>
      </c>
      <c r="L1611" s="188">
        <v>9</v>
      </c>
    </row>
    <row r="1612" spans="1:12" x14ac:dyDescent="0.25">
      <c r="A1612" s="262">
        <v>4787</v>
      </c>
      <c r="B1612" s="268" t="s">
        <v>382</v>
      </c>
      <c r="C1612" s="264"/>
      <c r="D1612">
        <v>1611</v>
      </c>
      <c r="E1612" s="263" t="s">
        <v>3274</v>
      </c>
      <c r="F1612" s="263" t="s">
        <v>3274</v>
      </c>
      <c r="G1612" s="263" t="s">
        <v>505</v>
      </c>
      <c r="H1612" s="263" t="s">
        <v>506</v>
      </c>
      <c r="I1612" s="262">
        <v>399</v>
      </c>
      <c r="J1612" s="263" t="s">
        <v>383</v>
      </c>
      <c r="K1612" s="187">
        <f t="shared" si="25"/>
        <v>4787</v>
      </c>
      <c r="L1612" s="188">
        <v>10</v>
      </c>
    </row>
    <row r="1613" spans="1:12" x14ac:dyDescent="0.25">
      <c r="A1613" s="262">
        <v>28</v>
      </c>
      <c r="B1613" s="268" t="s">
        <v>382</v>
      </c>
      <c r="C1613" s="264"/>
      <c r="D1613">
        <v>1612</v>
      </c>
      <c r="E1613" s="263" t="s">
        <v>3275</v>
      </c>
      <c r="F1613" s="263" t="s">
        <v>3275</v>
      </c>
      <c r="G1613" s="263" t="s">
        <v>709</v>
      </c>
      <c r="H1613" s="263" t="s">
        <v>20</v>
      </c>
      <c r="I1613" s="262">
        <v>2</v>
      </c>
      <c r="J1613" s="263" t="s">
        <v>383</v>
      </c>
      <c r="K1613" s="187">
        <f t="shared" si="25"/>
        <v>28</v>
      </c>
      <c r="L1613" s="188">
        <v>11</v>
      </c>
    </row>
    <row r="1614" spans="1:12" x14ac:dyDescent="0.25">
      <c r="A1614" s="262">
        <v>5377</v>
      </c>
      <c r="B1614" s="268" t="s">
        <v>382</v>
      </c>
      <c r="C1614" s="264"/>
      <c r="D1614">
        <v>1613</v>
      </c>
      <c r="E1614" s="263" t="s">
        <v>3276</v>
      </c>
      <c r="F1614" s="263" t="s">
        <v>3276</v>
      </c>
      <c r="G1614" s="263" t="s">
        <v>855</v>
      </c>
      <c r="H1614" s="263" t="s">
        <v>856</v>
      </c>
      <c r="I1614" s="262">
        <v>1145</v>
      </c>
      <c r="J1614" s="263" t="s">
        <v>383</v>
      </c>
      <c r="K1614" s="187">
        <f t="shared" si="25"/>
        <v>5377</v>
      </c>
      <c r="L1614" s="188">
        <v>12</v>
      </c>
    </row>
    <row r="1615" spans="1:12" x14ac:dyDescent="0.25">
      <c r="A1615" s="262">
        <v>4002</v>
      </c>
      <c r="B1615" s="268" t="s">
        <v>382</v>
      </c>
      <c r="C1615" s="264"/>
      <c r="D1615">
        <v>1614</v>
      </c>
      <c r="E1615" s="263" t="s">
        <v>3277</v>
      </c>
      <c r="F1615" s="263" t="s">
        <v>3277</v>
      </c>
      <c r="G1615" s="263" t="s">
        <v>814</v>
      </c>
      <c r="H1615" s="263" t="s">
        <v>815</v>
      </c>
      <c r="I1615" s="262">
        <v>867</v>
      </c>
      <c r="J1615" s="263" t="s">
        <v>383</v>
      </c>
      <c r="K1615" s="187">
        <f t="shared" si="25"/>
        <v>4002</v>
      </c>
      <c r="L1615" s="188">
        <v>13</v>
      </c>
    </row>
    <row r="1616" spans="1:12" x14ac:dyDescent="0.25">
      <c r="A1616" s="262">
        <v>6387</v>
      </c>
      <c r="B1616" s="268" t="s">
        <v>382</v>
      </c>
      <c r="C1616" s="264"/>
      <c r="D1616">
        <v>1615</v>
      </c>
      <c r="E1616" s="263" t="s">
        <v>3278</v>
      </c>
      <c r="F1616" s="263" t="s">
        <v>3278</v>
      </c>
      <c r="G1616" s="263" t="s">
        <v>709</v>
      </c>
      <c r="H1616" s="263" t="s">
        <v>20</v>
      </c>
      <c r="I1616" s="262">
        <v>2</v>
      </c>
      <c r="J1616" s="263" t="s">
        <v>383</v>
      </c>
      <c r="K1616" s="187">
        <f t="shared" si="25"/>
        <v>6387</v>
      </c>
      <c r="L1616" s="188">
        <v>14</v>
      </c>
    </row>
    <row r="1617" spans="1:12" x14ac:dyDescent="0.25">
      <c r="A1617" s="262">
        <v>3394</v>
      </c>
      <c r="B1617" s="268" t="s">
        <v>382</v>
      </c>
      <c r="C1617" s="264"/>
      <c r="D1617">
        <v>1616</v>
      </c>
      <c r="E1617" s="263" t="s">
        <v>3279</v>
      </c>
      <c r="F1617" s="263" t="s">
        <v>3279</v>
      </c>
      <c r="G1617" s="263" t="s">
        <v>588</v>
      </c>
      <c r="H1617" s="263" t="s">
        <v>589</v>
      </c>
      <c r="I1617" s="262">
        <v>182</v>
      </c>
      <c r="J1617" s="263" t="s">
        <v>383</v>
      </c>
      <c r="K1617" s="187">
        <f t="shared" si="25"/>
        <v>3394</v>
      </c>
      <c r="L1617" s="188">
        <v>15</v>
      </c>
    </row>
    <row r="1618" spans="1:12" x14ac:dyDescent="0.25">
      <c r="A1618" s="262">
        <v>5378</v>
      </c>
      <c r="B1618" s="268" t="s">
        <v>382</v>
      </c>
      <c r="C1618" s="264"/>
      <c r="D1618">
        <v>1617</v>
      </c>
      <c r="E1618" s="263" t="s">
        <v>3280</v>
      </c>
      <c r="F1618" s="263" t="s">
        <v>3280</v>
      </c>
      <c r="G1618" s="263" t="s">
        <v>855</v>
      </c>
      <c r="H1618" s="263" t="s">
        <v>856</v>
      </c>
      <c r="I1618" s="262">
        <v>1145</v>
      </c>
      <c r="J1618" s="263" t="s">
        <v>383</v>
      </c>
      <c r="K1618" s="187">
        <f t="shared" si="25"/>
        <v>5378</v>
      </c>
      <c r="L1618" s="188">
        <v>16</v>
      </c>
    </row>
    <row r="1619" spans="1:12" x14ac:dyDescent="0.25">
      <c r="A1619" s="262">
        <v>7101</v>
      </c>
      <c r="B1619" s="268" t="s">
        <v>382</v>
      </c>
      <c r="C1619" s="264"/>
      <c r="D1619">
        <v>1618</v>
      </c>
      <c r="E1619" s="263" t="s">
        <v>3281</v>
      </c>
      <c r="F1619" s="263" t="s">
        <v>3281</v>
      </c>
      <c r="G1619" s="263" t="s">
        <v>200</v>
      </c>
      <c r="H1619" s="263" t="s">
        <v>201</v>
      </c>
      <c r="I1619" s="262">
        <v>4</v>
      </c>
      <c r="J1619" s="263" t="s">
        <v>383</v>
      </c>
      <c r="K1619" s="187">
        <f t="shared" si="25"/>
        <v>7101</v>
      </c>
      <c r="L1619" s="188">
        <v>17</v>
      </c>
    </row>
    <row r="1620" spans="1:12" x14ac:dyDescent="0.25">
      <c r="A1620" s="262">
        <v>3852</v>
      </c>
      <c r="B1620" s="268" t="s">
        <v>382</v>
      </c>
      <c r="C1620" s="264"/>
      <c r="D1620">
        <v>1619</v>
      </c>
      <c r="E1620" s="263" t="s">
        <v>3282</v>
      </c>
      <c r="F1620" s="263" t="s">
        <v>3282</v>
      </c>
      <c r="G1620" s="263" t="s">
        <v>200</v>
      </c>
      <c r="H1620" s="263" t="s">
        <v>201</v>
      </c>
      <c r="I1620" s="262">
        <v>4</v>
      </c>
      <c r="J1620" s="263" t="s">
        <v>383</v>
      </c>
      <c r="K1620" s="187">
        <f t="shared" si="25"/>
        <v>3852</v>
      </c>
      <c r="L1620" s="188">
        <v>18</v>
      </c>
    </row>
    <row r="1621" spans="1:12" x14ac:dyDescent="0.25">
      <c r="A1621" s="262">
        <v>261</v>
      </c>
      <c r="B1621" s="268" t="s">
        <v>382</v>
      </c>
      <c r="C1621" s="264"/>
      <c r="D1621">
        <v>1620</v>
      </c>
      <c r="E1621" s="263" t="s">
        <v>3283</v>
      </c>
      <c r="F1621" s="263" t="s">
        <v>3283</v>
      </c>
      <c r="G1621" s="263" t="s">
        <v>2183</v>
      </c>
      <c r="H1621" s="263" t="s">
        <v>2184</v>
      </c>
      <c r="I1621" s="262">
        <v>637</v>
      </c>
      <c r="J1621" s="263" t="s">
        <v>383</v>
      </c>
      <c r="K1621" s="187">
        <f t="shared" si="25"/>
        <v>261</v>
      </c>
      <c r="L1621" s="188">
        <v>19</v>
      </c>
    </row>
    <row r="1622" spans="1:12" x14ac:dyDescent="0.25">
      <c r="A1622" s="262">
        <v>3497</v>
      </c>
      <c r="B1622" s="268" t="s">
        <v>382</v>
      </c>
      <c r="C1622" s="264"/>
      <c r="D1622">
        <v>1621</v>
      </c>
      <c r="E1622" s="263" t="s">
        <v>3284</v>
      </c>
      <c r="F1622" s="263" t="s">
        <v>3284</v>
      </c>
      <c r="G1622" s="263" t="s">
        <v>2096</v>
      </c>
      <c r="H1622" s="263" t="s">
        <v>2097</v>
      </c>
      <c r="I1622" s="262">
        <v>821</v>
      </c>
      <c r="J1622" s="263" t="s">
        <v>398</v>
      </c>
      <c r="K1622" s="187">
        <f t="shared" si="25"/>
        <v>3497</v>
      </c>
      <c r="L1622" s="188">
        <v>20</v>
      </c>
    </row>
    <row r="1623" spans="1:12" x14ac:dyDescent="0.25">
      <c r="A1623" s="262">
        <v>4710</v>
      </c>
      <c r="B1623" s="268" t="s">
        <v>382</v>
      </c>
      <c r="C1623" s="264"/>
      <c r="D1623">
        <v>1622</v>
      </c>
      <c r="E1623" s="263" t="s">
        <v>3285</v>
      </c>
      <c r="F1623" s="263" t="s">
        <v>3285</v>
      </c>
      <c r="G1623" s="263" t="s">
        <v>203</v>
      </c>
      <c r="H1623" s="263" t="s">
        <v>40</v>
      </c>
      <c r="I1623" s="262">
        <v>523</v>
      </c>
      <c r="J1623" s="263" t="s">
        <v>383</v>
      </c>
      <c r="K1623" s="187">
        <f t="shared" si="25"/>
        <v>4710</v>
      </c>
      <c r="L1623" s="188">
        <v>21</v>
      </c>
    </row>
    <row r="1624" spans="1:12" x14ac:dyDescent="0.25">
      <c r="A1624" s="262">
        <v>4707</v>
      </c>
      <c r="B1624" s="268" t="s">
        <v>382</v>
      </c>
      <c r="C1624" s="264"/>
      <c r="D1624">
        <v>1623</v>
      </c>
      <c r="E1624" s="263" t="s">
        <v>3286</v>
      </c>
      <c r="F1624" s="263" t="s">
        <v>3287</v>
      </c>
      <c r="G1624" s="263" t="s">
        <v>203</v>
      </c>
      <c r="H1624" s="263" t="s">
        <v>40</v>
      </c>
      <c r="I1624" s="262">
        <v>523</v>
      </c>
      <c r="J1624" s="263" t="s">
        <v>383</v>
      </c>
      <c r="K1624" s="187">
        <f t="shared" si="25"/>
        <v>4707</v>
      </c>
      <c r="L1624" s="188">
        <v>22</v>
      </c>
    </row>
    <row r="1625" spans="1:12" x14ac:dyDescent="0.25">
      <c r="A1625" s="262">
        <v>4708</v>
      </c>
      <c r="B1625" s="268" t="s">
        <v>382</v>
      </c>
      <c r="C1625" s="264"/>
      <c r="D1625">
        <v>1624</v>
      </c>
      <c r="E1625" s="263" t="s">
        <v>3288</v>
      </c>
      <c r="F1625" s="263" t="s">
        <v>3288</v>
      </c>
      <c r="G1625" s="263" t="s">
        <v>203</v>
      </c>
      <c r="H1625" s="263" t="s">
        <v>40</v>
      </c>
      <c r="I1625" s="262">
        <v>523</v>
      </c>
      <c r="J1625" s="263" t="s">
        <v>383</v>
      </c>
      <c r="K1625" s="187">
        <f t="shared" si="25"/>
        <v>4708</v>
      </c>
      <c r="L1625" s="188">
        <v>23</v>
      </c>
    </row>
    <row r="1626" spans="1:12" x14ac:dyDescent="0.25">
      <c r="A1626" s="262">
        <v>4712</v>
      </c>
      <c r="B1626" s="268" t="s">
        <v>382</v>
      </c>
      <c r="C1626" s="264"/>
      <c r="D1626">
        <v>1625</v>
      </c>
      <c r="E1626" s="263" t="s">
        <v>3289</v>
      </c>
      <c r="F1626" s="263" t="s">
        <v>3289</v>
      </c>
      <c r="G1626" s="263" t="s">
        <v>203</v>
      </c>
      <c r="H1626" s="263" t="s">
        <v>40</v>
      </c>
      <c r="I1626" s="262">
        <v>523</v>
      </c>
      <c r="J1626" s="263" t="s">
        <v>383</v>
      </c>
      <c r="K1626" s="187">
        <f t="shared" si="25"/>
        <v>4712</v>
      </c>
      <c r="L1626" s="188">
        <v>24</v>
      </c>
    </row>
    <row r="1627" spans="1:12" x14ac:dyDescent="0.25">
      <c r="A1627" s="262">
        <v>4713</v>
      </c>
      <c r="B1627" s="268" t="s">
        <v>382</v>
      </c>
      <c r="C1627" s="264"/>
      <c r="D1627">
        <v>1626</v>
      </c>
      <c r="E1627" s="263" t="s">
        <v>3290</v>
      </c>
      <c r="F1627" s="263" t="s">
        <v>3291</v>
      </c>
      <c r="G1627" s="263" t="s">
        <v>203</v>
      </c>
      <c r="H1627" s="263" t="s">
        <v>40</v>
      </c>
      <c r="I1627" s="262">
        <v>523</v>
      </c>
      <c r="J1627" s="263" t="s">
        <v>383</v>
      </c>
      <c r="K1627" s="187">
        <f t="shared" si="25"/>
        <v>4713</v>
      </c>
      <c r="L1627" s="188">
        <v>12</v>
      </c>
    </row>
    <row r="1628" spans="1:12" x14ac:dyDescent="0.25">
      <c r="A1628" s="262">
        <v>4714</v>
      </c>
      <c r="B1628" s="268" t="s">
        <v>382</v>
      </c>
      <c r="C1628" s="264"/>
      <c r="D1628">
        <v>1627</v>
      </c>
      <c r="E1628" s="263" t="s">
        <v>3292</v>
      </c>
      <c r="F1628" s="263" t="s">
        <v>3293</v>
      </c>
      <c r="G1628" s="263" t="s">
        <v>203</v>
      </c>
      <c r="H1628" s="263" t="s">
        <v>40</v>
      </c>
      <c r="I1628" s="262">
        <v>523</v>
      </c>
      <c r="J1628" s="263" t="s">
        <v>383</v>
      </c>
      <c r="K1628" s="187">
        <f t="shared" si="25"/>
        <v>4714</v>
      </c>
      <c r="L1628" s="188">
        <v>13</v>
      </c>
    </row>
    <row r="1629" spans="1:12" x14ac:dyDescent="0.25">
      <c r="A1629" s="262">
        <v>4711</v>
      </c>
      <c r="B1629" s="268" t="s">
        <v>382</v>
      </c>
      <c r="C1629" s="264"/>
      <c r="D1629">
        <v>1628</v>
      </c>
      <c r="E1629" s="263" t="s">
        <v>3294</v>
      </c>
      <c r="F1629" s="263" t="s">
        <v>3294</v>
      </c>
      <c r="G1629" s="263" t="s">
        <v>203</v>
      </c>
      <c r="H1629" s="263" t="s">
        <v>40</v>
      </c>
      <c r="I1629" s="262">
        <v>523</v>
      </c>
      <c r="J1629" s="263" t="s">
        <v>383</v>
      </c>
      <c r="K1629" s="187">
        <f t="shared" si="25"/>
        <v>4711</v>
      </c>
      <c r="L1629" s="188">
        <v>14</v>
      </c>
    </row>
    <row r="1630" spans="1:12" x14ac:dyDescent="0.25">
      <c r="A1630" s="262">
        <v>8323</v>
      </c>
      <c r="B1630" s="268" t="s">
        <v>382</v>
      </c>
      <c r="C1630" s="264"/>
      <c r="D1630">
        <v>1629</v>
      </c>
      <c r="E1630" s="263" t="s">
        <v>3295</v>
      </c>
      <c r="F1630" s="263" t="s">
        <v>3295</v>
      </c>
      <c r="G1630" s="263" t="s">
        <v>783</v>
      </c>
      <c r="H1630" s="263" t="s">
        <v>784</v>
      </c>
      <c r="I1630" s="262">
        <v>2112</v>
      </c>
      <c r="J1630" s="263" t="s">
        <v>383</v>
      </c>
      <c r="K1630" s="187">
        <f t="shared" si="25"/>
        <v>8323</v>
      </c>
      <c r="L1630" s="188">
        <v>15</v>
      </c>
    </row>
    <row r="1631" spans="1:12" x14ac:dyDescent="0.25">
      <c r="A1631" s="262">
        <v>4958</v>
      </c>
      <c r="B1631" s="268" t="s">
        <v>382</v>
      </c>
      <c r="C1631" s="264"/>
      <c r="D1631">
        <v>1630</v>
      </c>
      <c r="E1631" s="263" t="s">
        <v>3296</v>
      </c>
      <c r="F1631" s="263" t="s">
        <v>3297</v>
      </c>
      <c r="G1631" s="263" t="s">
        <v>714</v>
      </c>
      <c r="H1631" s="263" t="s">
        <v>715</v>
      </c>
      <c r="I1631" s="262">
        <v>58</v>
      </c>
      <c r="J1631" s="263" t="s">
        <v>383</v>
      </c>
      <c r="K1631" s="187">
        <f t="shared" si="25"/>
        <v>4958</v>
      </c>
      <c r="L1631" s="188">
        <v>16</v>
      </c>
    </row>
    <row r="1632" spans="1:12" x14ac:dyDescent="0.25">
      <c r="A1632" s="262">
        <v>4959</v>
      </c>
      <c r="B1632" s="268" t="s">
        <v>382</v>
      </c>
      <c r="C1632" s="264"/>
      <c r="D1632">
        <v>1631</v>
      </c>
      <c r="E1632" s="263" t="s">
        <v>3298</v>
      </c>
      <c r="F1632" s="263" t="s">
        <v>3299</v>
      </c>
      <c r="G1632" s="263" t="s">
        <v>714</v>
      </c>
      <c r="H1632" s="263" t="s">
        <v>715</v>
      </c>
      <c r="I1632" s="262">
        <v>58</v>
      </c>
      <c r="J1632" s="263" t="s">
        <v>383</v>
      </c>
      <c r="K1632" s="187">
        <f t="shared" si="25"/>
        <v>4959</v>
      </c>
      <c r="L1632" s="188">
        <v>17</v>
      </c>
    </row>
    <row r="1633" spans="1:12" x14ac:dyDescent="0.25">
      <c r="A1633" s="262">
        <v>4884</v>
      </c>
      <c r="B1633" s="268" t="s">
        <v>382</v>
      </c>
      <c r="C1633" s="264"/>
      <c r="D1633">
        <v>1632</v>
      </c>
      <c r="E1633" s="263" t="s">
        <v>3300</v>
      </c>
      <c r="F1633" s="263" t="s">
        <v>3301</v>
      </c>
      <c r="G1633" s="263" t="s">
        <v>714</v>
      </c>
      <c r="H1633" s="263" t="s">
        <v>715</v>
      </c>
      <c r="I1633" s="262">
        <v>58</v>
      </c>
      <c r="J1633" s="263" t="s">
        <v>383</v>
      </c>
      <c r="K1633" s="187">
        <f t="shared" si="25"/>
        <v>4884</v>
      </c>
      <c r="L1633" s="188">
        <v>18</v>
      </c>
    </row>
    <row r="1634" spans="1:12" x14ac:dyDescent="0.25">
      <c r="A1634" s="262">
        <v>4885</v>
      </c>
      <c r="B1634" s="268" t="s">
        <v>382</v>
      </c>
      <c r="C1634" s="264"/>
      <c r="D1634">
        <v>1633</v>
      </c>
      <c r="E1634" s="263" t="s">
        <v>3302</v>
      </c>
      <c r="F1634" s="263" t="s">
        <v>3303</v>
      </c>
      <c r="G1634" s="263" t="s">
        <v>714</v>
      </c>
      <c r="H1634" s="263" t="s">
        <v>715</v>
      </c>
      <c r="I1634" s="262">
        <v>58</v>
      </c>
      <c r="J1634" s="263" t="s">
        <v>383</v>
      </c>
      <c r="K1634" s="187">
        <f t="shared" si="25"/>
        <v>4885</v>
      </c>
      <c r="L1634" s="188">
        <v>19</v>
      </c>
    </row>
    <row r="1635" spans="1:12" x14ac:dyDescent="0.25">
      <c r="A1635" s="262">
        <v>4877</v>
      </c>
      <c r="B1635" s="268" t="s">
        <v>382</v>
      </c>
      <c r="C1635" s="264"/>
      <c r="D1635">
        <v>1634</v>
      </c>
      <c r="E1635" s="263" t="s">
        <v>3304</v>
      </c>
      <c r="F1635" s="263" t="s">
        <v>3304</v>
      </c>
      <c r="G1635" s="263" t="s">
        <v>714</v>
      </c>
      <c r="H1635" s="263" t="s">
        <v>715</v>
      </c>
      <c r="I1635" s="262">
        <v>58</v>
      </c>
      <c r="J1635" s="263" t="s">
        <v>383</v>
      </c>
      <c r="K1635" s="187">
        <f t="shared" si="25"/>
        <v>4877</v>
      </c>
      <c r="L1635" s="188">
        <v>20</v>
      </c>
    </row>
    <row r="1636" spans="1:12" x14ac:dyDescent="0.25">
      <c r="A1636" s="262">
        <v>4878</v>
      </c>
      <c r="B1636" s="268" t="s">
        <v>382</v>
      </c>
      <c r="C1636" s="264"/>
      <c r="D1636">
        <v>1635</v>
      </c>
      <c r="E1636" s="263" t="s">
        <v>3305</v>
      </c>
      <c r="F1636" s="263" t="s">
        <v>3305</v>
      </c>
      <c r="G1636" s="263" t="s">
        <v>714</v>
      </c>
      <c r="H1636" s="263" t="s">
        <v>715</v>
      </c>
      <c r="I1636" s="262">
        <v>58</v>
      </c>
      <c r="J1636" s="263" t="s">
        <v>383</v>
      </c>
      <c r="K1636" s="187">
        <f t="shared" si="25"/>
        <v>4878</v>
      </c>
      <c r="L1636" s="188">
        <v>21</v>
      </c>
    </row>
    <row r="1637" spans="1:12" x14ac:dyDescent="0.25">
      <c r="A1637" s="262">
        <v>4879</v>
      </c>
      <c r="B1637" s="268" t="s">
        <v>382</v>
      </c>
      <c r="C1637" s="264"/>
      <c r="D1637">
        <v>1636</v>
      </c>
      <c r="E1637" s="263" t="s">
        <v>3306</v>
      </c>
      <c r="F1637" s="263" t="s">
        <v>3306</v>
      </c>
      <c r="G1637" s="263" t="s">
        <v>714</v>
      </c>
      <c r="H1637" s="263" t="s">
        <v>715</v>
      </c>
      <c r="I1637" s="262">
        <v>58</v>
      </c>
      <c r="J1637" s="263" t="s">
        <v>383</v>
      </c>
      <c r="K1637" s="187">
        <f t="shared" si="25"/>
        <v>4879</v>
      </c>
      <c r="L1637" s="188">
        <v>22</v>
      </c>
    </row>
    <row r="1638" spans="1:12" x14ac:dyDescent="0.25">
      <c r="A1638" s="262">
        <v>4880</v>
      </c>
      <c r="B1638" s="268" t="s">
        <v>382</v>
      </c>
      <c r="C1638" s="264"/>
      <c r="D1638">
        <v>1637</v>
      </c>
      <c r="E1638" s="263" t="s">
        <v>3307</v>
      </c>
      <c r="F1638" s="263" t="s">
        <v>3307</v>
      </c>
      <c r="G1638" s="263" t="s">
        <v>714</v>
      </c>
      <c r="H1638" s="263" t="s">
        <v>715</v>
      </c>
      <c r="I1638" s="262">
        <v>58</v>
      </c>
      <c r="J1638" s="263" t="s">
        <v>383</v>
      </c>
      <c r="K1638" s="187">
        <f t="shared" si="25"/>
        <v>4880</v>
      </c>
      <c r="L1638" s="188">
        <v>23</v>
      </c>
    </row>
    <row r="1639" spans="1:12" x14ac:dyDescent="0.25">
      <c r="A1639" s="262">
        <v>6675</v>
      </c>
      <c r="B1639" s="268" t="s">
        <v>382</v>
      </c>
      <c r="C1639" s="264"/>
      <c r="D1639">
        <v>1638</v>
      </c>
      <c r="E1639" s="263" t="s">
        <v>3308</v>
      </c>
      <c r="F1639" s="263" t="s">
        <v>3308</v>
      </c>
      <c r="G1639" s="263" t="s">
        <v>1194</v>
      </c>
      <c r="H1639" s="263" t="s">
        <v>1195</v>
      </c>
      <c r="I1639" s="262">
        <v>270</v>
      </c>
      <c r="J1639" s="263" t="s">
        <v>383</v>
      </c>
      <c r="K1639" s="187">
        <f t="shared" si="25"/>
        <v>6675</v>
      </c>
      <c r="L1639" s="188">
        <v>24</v>
      </c>
    </row>
    <row r="1640" spans="1:12" x14ac:dyDescent="0.25">
      <c r="A1640" s="262">
        <v>6421</v>
      </c>
      <c r="B1640" s="268" t="s">
        <v>382</v>
      </c>
      <c r="C1640" s="264"/>
      <c r="D1640">
        <v>1639</v>
      </c>
      <c r="E1640" s="263" t="s">
        <v>3309</v>
      </c>
      <c r="F1640" s="263" t="s">
        <v>3309</v>
      </c>
      <c r="G1640" s="263" t="s">
        <v>709</v>
      </c>
      <c r="H1640" s="263" t="s">
        <v>20</v>
      </c>
      <c r="I1640" s="262">
        <v>2</v>
      </c>
      <c r="J1640" s="263" t="s">
        <v>383</v>
      </c>
      <c r="K1640" s="187">
        <f t="shared" si="25"/>
        <v>6421</v>
      </c>
      <c r="L1640" s="188">
        <v>1</v>
      </c>
    </row>
    <row r="1641" spans="1:12" x14ac:dyDescent="0.25">
      <c r="A1641" s="262">
        <v>4699</v>
      </c>
      <c r="B1641" s="268" t="s">
        <v>382</v>
      </c>
      <c r="C1641" s="264"/>
      <c r="D1641">
        <v>1640</v>
      </c>
      <c r="E1641" s="263" t="s">
        <v>3310</v>
      </c>
      <c r="F1641" s="263" t="s">
        <v>3311</v>
      </c>
      <c r="G1641" s="263" t="s">
        <v>203</v>
      </c>
      <c r="H1641" s="263" t="s">
        <v>40</v>
      </c>
      <c r="I1641" s="262">
        <v>523</v>
      </c>
      <c r="J1641" s="263" t="s">
        <v>383</v>
      </c>
      <c r="K1641" s="187">
        <f t="shared" si="25"/>
        <v>4699</v>
      </c>
      <c r="L1641" s="188">
        <v>2</v>
      </c>
    </row>
    <row r="1642" spans="1:12" x14ac:dyDescent="0.25">
      <c r="A1642" s="262">
        <v>4698</v>
      </c>
      <c r="B1642" s="268" t="s">
        <v>382</v>
      </c>
      <c r="C1642" s="264"/>
      <c r="D1642">
        <v>1641</v>
      </c>
      <c r="E1642" s="263" t="s">
        <v>3312</v>
      </c>
      <c r="F1642" s="263" t="s">
        <v>3313</v>
      </c>
      <c r="G1642" s="263" t="s">
        <v>203</v>
      </c>
      <c r="H1642" s="263" t="s">
        <v>40</v>
      </c>
      <c r="I1642" s="262">
        <v>523</v>
      </c>
      <c r="J1642" s="263" t="s">
        <v>383</v>
      </c>
      <c r="K1642" s="187">
        <f t="shared" si="25"/>
        <v>4698</v>
      </c>
      <c r="L1642" s="188">
        <v>3</v>
      </c>
    </row>
    <row r="1643" spans="1:12" x14ac:dyDescent="0.25">
      <c r="A1643" s="262">
        <v>4697</v>
      </c>
      <c r="B1643" s="268" t="s">
        <v>382</v>
      </c>
      <c r="C1643" s="264"/>
      <c r="D1643">
        <v>1642</v>
      </c>
      <c r="E1643" s="263" t="s">
        <v>3314</v>
      </c>
      <c r="F1643" s="263" t="s">
        <v>3314</v>
      </c>
      <c r="G1643" s="263" t="s">
        <v>203</v>
      </c>
      <c r="H1643" s="263" t="s">
        <v>40</v>
      </c>
      <c r="I1643" s="262">
        <v>523</v>
      </c>
      <c r="J1643" s="263" t="s">
        <v>383</v>
      </c>
      <c r="K1643" s="187">
        <f t="shared" si="25"/>
        <v>4697</v>
      </c>
      <c r="L1643" s="188">
        <v>4</v>
      </c>
    </row>
    <row r="1644" spans="1:12" x14ac:dyDescent="0.25">
      <c r="A1644" s="262">
        <v>3545</v>
      </c>
      <c r="B1644" s="268" t="s">
        <v>382</v>
      </c>
      <c r="C1644" s="264"/>
      <c r="D1644">
        <v>1643</v>
      </c>
      <c r="E1644" s="263" t="s">
        <v>3315</v>
      </c>
      <c r="F1644" s="263" t="s">
        <v>3315</v>
      </c>
      <c r="G1644" s="263" t="s">
        <v>203</v>
      </c>
      <c r="H1644" s="263" t="s">
        <v>40</v>
      </c>
      <c r="I1644" s="262">
        <v>523</v>
      </c>
      <c r="J1644" s="263" t="s">
        <v>383</v>
      </c>
      <c r="K1644" s="187">
        <f t="shared" si="25"/>
        <v>3545</v>
      </c>
      <c r="L1644" s="188">
        <v>5</v>
      </c>
    </row>
    <row r="1645" spans="1:12" x14ac:dyDescent="0.25">
      <c r="A1645" s="262">
        <v>4168</v>
      </c>
      <c r="B1645" s="268" t="s">
        <v>382</v>
      </c>
      <c r="C1645" s="264"/>
      <c r="D1645">
        <v>1644</v>
      </c>
      <c r="E1645" s="263" t="s">
        <v>3316</v>
      </c>
      <c r="F1645" s="263" t="s">
        <v>3316</v>
      </c>
      <c r="G1645" s="263" t="s">
        <v>3317</v>
      </c>
      <c r="H1645" s="263" t="s">
        <v>3318</v>
      </c>
      <c r="I1645" s="262">
        <v>952</v>
      </c>
      <c r="J1645" s="263" t="s">
        <v>383</v>
      </c>
      <c r="K1645" s="187">
        <f t="shared" si="25"/>
        <v>4168</v>
      </c>
      <c r="L1645" s="188">
        <v>6</v>
      </c>
    </row>
    <row r="1646" spans="1:12" x14ac:dyDescent="0.25">
      <c r="A1646" s="262">
        <v>4169</v>
      </c>
      <c r="B1646" s="268" t="s">
        <v>382</v>
      </c>
      <c r="C1646" s="264"/>
      <c r="D1646">
        <v>1645</v>
      </c>
      <c r="E1646" s="263" t="s">
        <v>3319</v>
      </c>
      <c r="F1646" s="263" t="s">
        <v>3319</v>
      </c>
      <c r="G1646" s="263" t="s">
        <v>3317</v>
      </c>
      <c r="H1646" s="263" t="s">
        <v>3318</v>
      </c>
      <c r="I1646" s="262">
        <v>952</v>
      </c>
      <c r="J1646" s="263" t="s">
        <v>383</v>
      </c>
      <c r="K1646" s="187">
        <f t="shared" si="25"/>
        <v>4169</v>
      </c>
      <c r="L1646" s="188">
        <v>7</v>
      </c>
    </row>
    <row r="1647" spans="1:12" x14ac:dyDescent="0.25">
      <c r="A1647" s="262">
        <v>4170</v>
      </c>
      <c r="B1647" s="268" t="s">
        <v>382</v>
      </c>
      <c r="C1647" s="264"/>
      <c r="D1647">
        <v>1646</v>
      </c>
      <c r="E1647" s="263" t="s">
        <v>3320</v>
      </c>
      <c r="F1647" s="263" t="s">
        <v>3320</v>
      </c>
      <c r="G1647" s="263" t="s">
        <v>3317</v>
      </c>
      <c r="H1647" s="263" t="s">
        <v>3318</v>
      </c>
      <c r="I1647" s="262">
        <v>952</v>
      </c>
      <c r="J1647" s="263" t="s">
        <v>383</v>
      </c>
      <c r="K1647" s="187">
        <f t="shared" si="25"/>
        <v>4170</v>
      </c>
      <c r="L1647" s="188">
        <v>8</v>
      </c>
    </row>
    <row r="1648" spans="1:12" x14ac:dyDescent="0.25">
      <c r="A1648" s="262">
        <v>4171</v>
      </c>
      <c r="B1648" s="268" t="s">
        <v>382</v>
      </c>
      <c r="C1648" s="264"/>
      <c r="D1648">
        <v>1647</v>
      </c>
      <c r="E1648" s="263" t="s">
        <v>3321</v>
      </c>
      <c r="F1648" s="263" t="s">
        <v>3321</v>
      </c>
      <c r="G1648" s="263" t="s">
        <v>3317</v>
      </c>
      <c r="H1648" s="263" t="s">
        <v>3318</v>
      </c>
      <c r="I1648" s="262">
        <v>952</v>
      </c>
      <c r="J1648" s="263" t="s">
        <v>383</v>
      </c>
      <c r="K1648" s="187">
        <f t="shared" si="25"/>
        <v>4171</v>
      </c>
      <c r="L1648" s="188">
        <v>9</v>
      </c>
    </row>
    <row r="1649" spans="1:12" x14ac:dyDescent="0.25">
      <c r="A1649" s="262">
        <v>4793</v>
      </c>
      <c r="B1649" s="268" t="s">
        <v>382</v>
      </c>
      <c r="C1649" s="264"/>
      <c r="D1649">
        <v>1648</v>
      </c>
      <c r="E1649" s="263" t="s">
        <v>3322</v>
      </c>
      <c r="F1649" s="263" t="s">
        <v>3322</v>
      </c>
      <c r="G1649" s="263" t="s">
        <v>505</v>
      </c>
      <c r="H1649" s="263" t="s">
        <v>506</v>
      </c>
      <c r="I1649" s="262">
        <v>399</v>
      </c>
      <c r="J1649" s="263" t="s">
        <v>383</v>
      </c>
      <c r="K1649" s="187">
        <f t="shared" si="25"/>
        <v>4793</v>
      </c>
      <c r="L1649" s="188">
        <v>10</v>
      </c>
    </row>
    <row r="1650" spans="1:12" x14ac:dyDescent="0.25">
      <c r="A1650" s="262">
        <v>5692</v>
      </c>
      <c r="B1650" s="268" t="s">
        <v>382</v>
      </c>
      <c r="C1650" s="264"/>
      <c r="D1650">
        <v>1649</v>
      </c>
      <c r="E1650" s="263" t="s">
        <v>3323</v>
      </c>
      <c r="F1650" s="263" t="s">
        <v>3323</v>
      </c>
      <c r="G1650" s="263" t="s">
        <v>3324</v>
      </c>
      <c r="H1650" s="263" t="s">
        <v>3325</v>
      </c>
      <c r="I1650" s="262">
        <v>2131</v>
      </c>
      <c r="J1650" s="263" t="s">
        <v>383</v>
      </c>
      <c r="K1650" s="187">
        <f t="shared" si="25"/>
        <v>5692</v>
      </c>
      <c r="L1650" s="188">
        <v>11</v>
      </c>
    </row>
    <row r="1651" spans="1:12" x14ac:dyDescent="0.25">
      <c r="A1651" s="262">
        <v>508</v>
      </c>
      <c r="B1651" s="268" t="s">
        <v>382</v>
      </c>
      <c r="C1651" s="264"/>
      <c r="D1651">
        <v>1650</v>
      </c>
      <c r="E1651" s="263" t="s">
        <v>3326</v>
      </c>
      <c r="F1651" s="263" t="s">
        <v>3326</v>
      </c>
      <c r="G1651" s="263" t="s">
        <v>852</v>
      </c>
      <c r="H1651" s="263" t="s">
        <v>853</v>
      </c>
      <c r="I1651" s="262">
        <v>72</v>
      </c>
      <c r="J1651" s="263" t="s">
        <v>383</v>
      </c>
      <c r="K1651" s="187">
        <f t="shared" si="25"/>
        <v>508</v>
      </c>
      <c r="L1651" s="188">
        <v>12</v>
      </c>
    </row>
    <row r="1652" spans="1:12" x14ac:dyDescent="0.25">
      <c r="A1652" s="262">
        <v>3548</v>
      </c>
      <c r="B1652" s="268" t="s">
        <v>382</v>
      </c>
      <c r="C1652" s="264"/>
      <c r="D1652">
        <v>1651</v>
      </c>
      <c r="E1652" s="263" t="s">
        <v>3327</v>
      </c>
      <c r="F1652" s="263" t="s">
        <v>3327</v>
      </c>
      <c r="G1652" s="263" t="s">
        <v>804</v>
      </c>
      <c r="H1652" s="263" t="s">
        <v>805</v>
      </c>
      <c r="I1652" s="262">
        <v>69</v>
      </c>
      <c r="J1652" s="263" t="s">
        <v>383</v>
      </c>
      <c r="K1652" s="187">
        <f t="shared" si="25"/>
        <v>3548</v>
      </c>
      <c r="L1652" s="188">
        <v>13</v>
      </c>
    </row>
    <row r="1653" spans="1:12" x14ac:dyDescent="0.25">
      <c r="A1653" s="262">
        <v>7124</v>
      </c>
      <c r="B1653" s="268" t="s">
        <v>382</v>
      </c>
      <c r="C1653" s="264"/>
      <c r="D1653">
        <v>1652</v>
      </c>
      <c r="E1653" s="263" t="s">
        <v>3328</v>
      </c>
      <c r="F1653" s="263" t="s">
        <v>3329</v>
      </c>
      <c r="G1653" s="263" t="s">
        <v>3330</v>
      </c>
      <c r="H1653" s="263" t="s">
        <v>3331</v>
      </c>
      <c r="I1653" s="262">
        <v>2338</v>
      </c>
      <c r="J1653" s="263" t="s">
        <v>383</v>
      </c>
      <c r="K1653" s="187">
        <f t="shared" si="25"/>
        <v>7124</v>
      </c>
      <c r="L1653" s="188">
        <v>14</v>
      </c>
    </row>
    <row r="1654" spans="1:12" x14ac:dyDescent="0.25">
      <c r="A1654" s="262">
        <v>7136</v>
      </c>
      <c r="B1654" s="268" t="s">
        <v>382</v>
      </c>
      <c r="C1654" s="264"/>
      <c r="D1654">
        <v>1653</v>
      </c>
      <c r="E1654" s="263" t="s">
        <v>3332</v>
      </c>
      <c r="F1654" s="263" t="s">
        <v>3332</v>
      </c>
      <c r="G1654" s="263" t="s">
        <v>3333</v>
      </c>
      <c r="H1654" s="263" t="s">
        <v>3334</v>
      </c>
      <c r="I1654" s="262">
        <v>2345</v>
      </c>
      <c r="J1654" s="263" t="s">
        <v>383</v>
      </c>
      <c r="K1654" s="187">
        <f t="shared" si="25"/>
        <v>7136</v>
      </c>
      <c r="L1654" s="188">
        <v>15</v>
      </c>
    </row>
    <row r="1655" spans="1:12" x14ac:dyDescent="0.25">
      <c r="A1655" s="262">
        <v>7135</v>
      </c>
      <c r="B1655" s="268" t="s">
        <v>382</v>
      </c>
      <c r="C1655" s="264"/>
      <c r="D1655">
        <v>1654</v>
      </c>
      <c r="E1655" s="263" t="s">
        <v>3335</v>
      </c>
      <c r="F1655" s="263" t="s">
        <v>3336</v>
      </c>
      <c r="G1655" s="263" t="s">
        <v>3333</v>
      </c>
      <c r="H1655" s="263" t="s">
        <v>3334</v>
      </c>
      <c r="I1655" s="262">
        <v>2345</v>
      </c>
      <c r="J1655" s="263" t="s">
        <v>383</v>
      </c>
      <c r="K1655" s="187">
        <f t="shared" si="25"/>
        <v>7135</v>
      </c>
      <c r="L1655" s="188">
        <v>16</v>
      </c>
    </row>
    <row r="1656" spans="1:12" x14ac:dyDescent="0.25">
      <c r="A1656" s="262">
        <v>7138</v>
      </c>
      <c r="B1656" s="268" t="s">
        <v>382</v>
      </c>
      <c r="C1656" s="264"/>
      <c r="D1656">
        <v>1655</v>
      </c>
      <c r="E1656" s="263" t="s">
        <v>3337</v>
      </c>
      <c r="F1656" s="263" t="s">
        <v>3337</v>
      </c>
      <c r="G1656" s="263" t="s">
        <v>3333</v>
      </c>
      <c r="H1656" s="263" t="s">
        <v>3334</v>
      </c>
      <c r="I1656" s="262">
        <v>2345</v>
      </c>
      <c r="J1656" s="263" t="s">
        <v>383</v>
      </c>
      <c r="K1656" s="187">
        <f t="shared" si="25"/>
        <v>7138</v>
      </c>
      <c r="L1656" s="188">
        <v>17</v>
      </c>
    </row>
    <row r="1657" spans="1:12" x14ac:dyDescent="0.25">
      <c r="A1657" s="262">
        <v>7137</v>
      </c>
      <c r="B1657" s="268" t="s">
        <v>382</v>
      </c>
      <c r="C1657" s="264"/>
      <c r="D1657">
        <v>1656</v>
      </c>
      <c r="E1657" s="263" t="s">
        <v>3338</v>
      </c>
      <c r="F1657" s="263" t="s">
        <v>3338</v>
      </c>
      <c r="G1657" s="263" t="s">
        <v>3333</v>
      </c>
      <c r="H1657" s="263" t="s">
        <v>3334</v>
      </c>
      <c r="I1657" s="262">
        <v>2345</v>
      </c>
      <c r="J1657" s="263" t="s">
        <v>383</v>
      </c>
      <c r="K1657" s="187">
        <f t="shared" si="25"/>
        <v>7137</v>
      </c>
      <c r="L1657" s="188">
        <v>18</v>
      </c>
    </row>
    <row r="1658" spans="1:12" x14ac:dyDescent="0.25">
      <c r="A1658" s="262">
        <v>7134</v>
      </c>
      <c r="B1658" s="268" t="s">
        <v>382</v>
      </c>
      <c r="C1658" s="264"/>
      <c r="D1658">
        <v>1657</v>
      </c>
      <c r="E1658" s="263" t="s">
        <v>3339</v>
      </c>
      <c r="F1658" s="263" t="s">
        <v>3340</v>
      </c>
      <c r="G1658" s="263" t="s">
        <v>3333</v>
      </c>
      <c r="H1658" s="263" t="s">
        <v>3334</v>
      </c>
      <c r="I1658" s="262">
        <v>2345</v>
      </c>
      <c r="J1658" s="263" t="s">
        <v>383</v>
      </c>
      <c r="K1658" s="187">
        <f t="shared" si="25"/>
        <v>7134</v>
      </c>
      <c r="L1658" s="188">
        <v>19</v>
      </c>
    </row>
    <row r="1659" spans="1:12" x14ac:dyDescent="0.25">
      <c r="A1659" s="262">
        <v>8448</v>
      </c>
      <c r="B1659" s="268" t="s">
        <v>382</v>
      </c>
      <c r="C1659" s="264"/>
      <c r="D1659">
        <v>1658</v>
      </c>
      <c r="E1659" s="263" t="s">
        <v>3341</v>
      </c>
      <c r="F1659" s="263" t="s">
        <v>3342</v>
      </c>
      <c r="G1659" s="263" t="s">
        <v>3343</v>
      </c>
      <c r="H1659" s="263" t="s">
        <v>362</v>
      </c>
      <c r="I1659" s="262">
        <v>2175</v>
      </c>
      <c r="J1659" s="263" t="s">
        <v>383</v>
      </c>
      <c r="K1659" s="187">
        <f t="shared" si="25"/>
        <v>8448</v>
      </c>
      <c r="L1659" s="188">
        <v>20</v>
      </c>
    </row>
    <row r="1660" spans="1:12" x14ac:dyDescent="0.25">
      <c r="A1660" s="262">
        <v>7075</v>
      </c>
      <c r="B1660" s="268" t="s">
        <v>382</v>
      </c>
      <c r="C1660" s="264"/>
      <c r="D1660">
        <v>1659</v>
      </c>
      <c r="E1660" s="263" t="s">
        <v>3344</v>
      </c>
      <c r="F1660" s="263" t="s">
        <v>3345</v>
      </c>
      <c r="G1660" s="263" t="s">
        <v>3343</v>
      </c>
      <c r="H1660" s="263" t="s">
        <v>362</v>
      </c>
      <c r="I1660" s="262">
        <v>2175</v>
      </c>
      <c r="J1660" s="263" t="s">
        <v>383</v>
      </c>
      <c r="K1660" s="187">
        <f t="shared" si="25"/>
        <v>7075</v>
      </c>
      <c r="L1660" s="188">
        <v>21</v>
      </c>
    </row>
    <row r="1661" spans="1:12" x14ac:dyDescent="0.25">
      <c r="A1661" s="262">
        <v>7071</v>
      </c>
      <c r="B1661" s="268" t="s">
        <v>382</v>
      </c>
      <c r="C1661" s="264"/>
      <c r="D1661">
        <v>1660</v>
      </c>
      <c r="E1661" s="263" t="s">
        <v>3346</v>
      </c>
      <c r="F1661" s="263" t="s">
        <v>3347</v>
      </c>
      <c r="G1661" s="263" t="s">
        <v>3343</v>
      </c>
      <c r="H1661" s="263" t="s">
        <v>362</v>
      </c>
      <c r="I1661" s="262">
        <v>2175</v>
      </c>
      <c r="J1661" s="263" t="s">
        <v>383</v>
      </c>
      <c r="K1661" s="187">
        <f t="shared" si="25"/>
        <v>7071</v>
      </c>
      <c r="L1661" s="188">
        <v>22</v>
      </c>
    </row>
    <row r="1662" spans="1:12" x14ac:dyDescent="0.25">
      <c r="A1662" s="262">
        <v>8447</v>
      </c>
      <c r="B1662" s="268" t="s">
        <v>382</v>
      </c>
      <c r="C1662" s="264"/>
      <c r="D1662">
        <v>1661</v>
      </c>
      <c r="E1662" s="263" t="s">
        <v>3348</v>
      </c>
      <c r="F1662" s="263" t="s">
        <v>3349</v>
      </c>
      <c r="G1662" s="263" t="s">
        <v>3343</v>
      </c>
      <c r="H1662" s="263" t="s">
        <v>362</v>
      </c>
      <c r="I1662" s="262">
        <v>2175</v>
      </c>
      <c r="J1662" s="263" t="s">
        <v>383</v>
      </c>
      <c r="K1662" s="187">
        <f t="shared" si="25"/>
        <v>8447</v>
      </c>
      <c r="L1662" s="188">
        <v>23</v>
      </c>
    </row>
    <row r="1663" spans="1:12" x14ac:dyDescent="0.25">
      <c r="A1663" s="262">
        <v>8451</v>
      </c>
      <c r="B1663" s="268" t="s">
        <v>382</v>
      </c>
      <c r="C1663" s="264"/>
      <c r="D1663">
        <v>1662</v>
      </c>
      <c r="E1663" s="263" t="s">
        <v>3350</v>
      </c>
      <c r="F1663" s="263" t="s">
        <v>3351</v>
      </c>
      <c r="G1663" s="263" t="s">
        <v>3343</v>
      </c>
      <c r="H1663" s="263" t="s">
        <v>362</v>
      </c>
      <c r="I1663" s="262">
        <v>2175</v>
      </c>
      <c r="J1663" s="263" t="s">
        <v>383</v>
      </c>
      <c r="K1663" s="187">
        <f t="shared" si="25"/>
        <v>8451</v>
      </c>
      <c r="L1663" s="188">
        <v>24</v>
      </c>
    </row>
    <row r="1664" spans="1:12" x14ac:dyDescent="0.25">
      <c r="A1664" s="262">
        <v>6233</v>
      </c>
      <c r="B1664" s="268" t="s">
        <v>382</v>
      </c>
      <c r="C1664" s="264"/>
      <c r="D1664">
        <v>1663</v>
      </c>
      <c r="E1664" s="263" t="s">
        <v>3352</v>
      </c>
      <c r="F1664" s="263" t="s">
        <v>3352</v>
      </c>
      <c r="G1664" s="263" t="s">
        <v>3343</v>
      </c>
      <c r="H1664" s="263" t="s">
        <v>362</v>
      </c>
      <c r="I1664" s="262">
        <v>2175</v>
      </c>
      <c r="J1664" s="263" t="s">
        <v>383</v>
      </c>
      <c r="K1664" s="187">
        <f t="shared" si="25"/>
        <v>6233</v>
      </c>
      <c r="L1664" s="188">
        <v>12</v>
      </c>
    </row>
    <row r="1665" spans="1:12" x14ac:dyDescent="0.25">
      <c r="A1665" s="262">
        <v>8454</v>
      </c>
      <c r="B1665" s="268" t="s">
        <v>382</v>
      </c>
      <c r="C1665" s="264"/>
      <c r="D1665">
        <v>1664</v>
      </c>
      <c r="E1665" s="263" t="s">
        <v>3353</v>
      </c>
      <c r="F1665" s="263" t="s">
        <v>3354</v>
      </c>
      <c r="G1665" s="263" t="s">
        <v>3343</v>
      </c>
      <c r="H1665" s="263" t="s">
        <v>362</v>
      </c>
      <c r="I1665" s="262">
        <v>2175</v>
      </c>
      <c r="J1665" s="263" t="s">
        <v>383</v>
      </c>
      <c r="K1665" s="187">
        <f t="shared" si="25"/>
        <v>8454</v>
      </c>
      <c r="L1665" s="188">
        <v>13</v>
      </c>
    </row>
    <row r="1666" spans="1:12" x14ac:dyDescent="0.25">
      <c r="A1666" s="262">
        <v>6638</v>
      </c>
      <c r="B1666" s="268" t="s">
        <v>382</v>
      </c>
      <c r="C1666" s="264"/>
      <c r="D1666">
        <v>1665</v>
      </c>
      <c r="E1666" s="263" t="s">
        <v>3355</v>
      </c>
      <c r="F1666" s="263" t="s">
        <v>3356</v>
      </c>
      <c r="G1666" s="263" t="s">
        <v>3343</v>
      </c>
      <c r="H1666" s="263" t="s">
        <v>362</v>
      </c>
      <c r="I1666" s="262">
        <v>2175</v>
      </c>
      <c r="J1666" s="263" t="s">
        <v>383</v>
      </c>
      <c r="K1666" s="187">
        <f t="shared" si="25"/>
        <v>6638</v>
      </c>
      <c r="L1666" s="188">
        <v>14</v>
      </c>
    </row>
    <row r="1667" spans="1:12" x14ac:dyDescent="0.25">
      <c r="A1667" s="262">
        <v>6639</v>
      </c>
      <c r="B1667" s="268" t="s">
        <v>382</v>
      </c>
      <c r="C1667" s="264"/>
      <c r="D1667">
        <v>1666</v>
      </c>
      <c r="E1667" s="263" t="s">
        <v>3357</v>
      </c>
      <c r="F1667" s="263" t="s">
        <v>3358</v>
      </c>
      <c r="G1667" s="263" t="s">
        <v>3343</v>
      </c>
      <c r="H1667" s="263" t="s">
        <v>362</v>
      </c>
      <c r="I1667" s="262">
        <v>2175</v>
      </c>
      <c r="J1667" s="263" t="s">
        <v>383</v>
      </c>
      <c r="K1667" s="187">
        <f t="shared" ref="K1667:K1684" si="26">A1667</f>
        <v>6639</v>
      </c>
      <c r="L1667" s="188">
        <v>15</v>
      </c>
    </row>
    <row r="1668" spans="1:12" x14ac:dyDescent="0.25">
      <c r="A1668" s="262">
        <v>7203</v>
      </c>
      <c r="B1668" s="268" t="s">
        <v>382</v>
      </c>
      <c r="C1668" s="264"/>
      <c r="D1668">
        <v>1667</v>
      </c>
      <c r="E1668" s="263" t="s">
        <v>3359</v>
      </c>
      <c r="F1668" s="263" t="s">
        <v>3360</v>
      </c>
      <c r="G1668" s="263" t="s">
        <v>3343</v>
      </c>
      <c r="H1668" s="263" t="s">
        <v>362</v>
      </c>
      <c r="I1668" s="262">
        <v>2175</v>
      </c>
      <c r="J1668" s="263" t="s">
        <v>383</v>
      </c>
      <c r="K1668" s="187">
        <f t="shared" si="26"/>
        <v>7203</v>
      </c>
      <c r="L1668" s="188">
        <v>16</v>
      </c>
    </row>
    <row r="1669" spans="1:12" x14ac:dyDescent="0.25">
      <c r="A1669" s="262">
        <v>7202</v>
      </c>
      <c r="B1669" s="268" t="s">
        <v>382</v>
      </c>
      <c r="C1669" s="264"/>
      <c r="D1669">
        <v>1668</v>
      </c>
      <c r="E1669" s="263" t="s">
        <v>3361</v>
      </c>
      <c r="F1669" s="263" t="s">
        <v>3362</v>
      </c>
      <c r="G1669" s="263" t="s">
        <v>3343</v>
      </c>
      <c r="H1669" s="263" t="s">
        <v>362</v>
      </c>
      <c r="I1669" s="262">
        <v>2175</v>
      </c>
      <c r="J1669" s="263" t="s">
        <v>383</v>
      </c>
      <c r="K1669" s="187">
        <f t="shared" si="26"/>
        <v>7202</v>
      </c>
      <c r="L1669" s="188">
        <v>17</v>
      </c>
    </row>
    <row r="1670" spans="1:12" x14ac:dyDescent="0.25">
      <c r="A1670" s="262">
        <v>494</v>
      </c>
      <c r="B1670" s="268" t="s">
        <v>382</v>
      </c>
      <c r="C1670" s="264"/>
      <c r="D1670">
        <v>1669</v>
      </c>
      <c r="E1670" s="263" t="s">
        <v>3363</v>
      </c>
      <c r="F1670" s="263" t="s">
        <v>3363</v>
      </c>
      <c r="G1670" s="263" t="s">
        <v>804</v>
      </c>
      <c r="H1670" s="263" t="s">
        <v>805</v>
      </c>
      <c r="I1670" s="262">
        <v>69</v>
      </c>
      <c r="J1670" s="263" t="s">
        <v>383</v>
      </c>
      <c r="K1670" s="187">
        <f t="shared" si="26"/>
        <v>494</v>
      </c>
      <c r="L1670" s="188">
        <v>18</v>
      </c>
    </row>
    <row r="1671" spans="1:12" x14ac:dyDescent="0.25">
      <c r="A1671" s="262">
        <v>6241</v>
      </c>
      <c r="B1671" s="268" t="s">
        <v>382</v>
      </c>
      <c r="C1671" s="264"/>
      <c r="D1671">
        <v>1670</v>
      </c>
      <c r="E1671" s="263" t="s">
        <v>3364</v>
      </c>
      <c r="F1671" s="263" t="s">
        <v>3364</v>
      </c>
      <c r="G1671" s="263" t="s">
        <v>804</v>
      </c>
      <c r="H1671" s="263" t="s">
        <v>805</v>
      </c>
      <c r="I1671" s="262">
        <v>69</v>
      </c>
      <c r="J1671" s="263" t="s">
        <v>383</v>
      </c>
      <c r="K1671" s="187">
        <f t="shared" si="26"/>
        <v>6241</v>
      </c>
      <c r="L1671" s="188">
        <v>19</v>
      </c>
    </row>
    <row r="1672" spans="1:12" x14ac:dyDescent="0.25">
      <c r="A1672" s="262">
        <v>6242</v>
      </c>
      <c r="B1672" s="268" t="s">
        <v>382</v>
      </c>
      <c r="C1672" s="264"/>
      <c r="D1672">
        <v>1671</v>
      </c>
      <c r="E1672" s="263" t="s">
        <v>3365</v>
      </c>
      <c r="F1672" s="263" t="s">
        <v>3365</v>
      </c>
      <c r="G1672" s="263" t="s">
        <v>804</v>
      </c>
      <c r="H1672" s="263" t="s">
        <v>805</v>
      </c>
      <c r="I1672" s="262">
        <v>69</v>
      </c>
      <c r="J1672" s="263" t="s">
        <v>383</v>
      </c>
      <c r="K1672" s="187">
        <f t="shared" si="26"/>
        <v>6242</v>
      </c>
      <c r="L1672" s="188">
        <v>20</v>
      </c>
    </row>
    <row r="1673" spans="1:12" x14ac:dyDescent="0.25">
      <c r="A1673" s="262">
        <v>6243</v>
      </c>
      <c r="B1673" s="268" t="s">
        <v>382</v>
      </c>
      <c r="C1673" s="264"/>
      <c r="D1673">
        <v>1672</v>
      </c>
      <c r="E1673" s="263" t="s">
        <v>3366</v>
      </c>
      <c r="F1673" s="263" t="s">
        <v>3366</v>
      </c>
      <c r="G1673" s="263" t="s">
        <v>804</v>
      </c>
      <c r="H1673" s="263" t="s">
        <v>805</v>
      </c>
      <c r="I1673" s="262">
        <v>69</v>
      </c>
      <c r="J1673" s="263" t="s">
        <v>383</v>
      </c>
      <c r="K1673" s="187">
        <f t="shared" si="26"/>
        <v>6243</v>
      </c>
      <c r="L1673" s="188">
        <v>21</v>
      </c>
    </row>
    <row r="1674" spans="1:12" x14ac:dyDescent="0.25">
      <c r="A1674" s="262">
        <v>6051</v>
      </c>
      <c r="B1674" s="268" t="s">
        <v>382</v>
      </c>
      <c r="C1674" s="264"/>
      <c r="D1674">
        <v>1673</v>
      </c>
      <c r="E1674" s="263" t="s">
        <v>3367</v>
      </c>
      <c r="F1674" s="263" t="s">
        <v>3367</v>
      </c>
      <c r="G1674" s="263" t="s">
        <v>804</v>
      </c>
      <c r="H1674" s="263" t="s">
        <v>805</v>
      </c>
      <c r="I1674" s="262">
        <v>69</v>
      </c>
      <c r="J1674" s="263" t="s">
        <v>383</v>
      </c>
      <c r="K1674" s="187">
        <f t="shared" si="26"/>
        <v>6051</v>
      </c>
      <c r="L1674" s="188">
        <v>22</v>
      </c>
    </row>
    <row r="1675" spans="1:12" x14ac:dyDescent="0.25">
      <c r="A1675" s="262">
        <v>6052</v>
      </c>
      <c r="B1675" s="268" t="s">
        <v>382</v>
      </c>
      <c r="C1675" s="264"/>
      <c r="D1675">
        <v>1674</v>
      </c>
      <c r="E1675" s="263" t="s">
        <v>3368</v>
      </c>
      <c r="F1675" s="263" t="s">
        <v>3368</v>
      </c>
      <c r="G1675" s="263" t="s">
        <v>804</v>
      </c>
      <c r="H1675" s="263" t="s">
        <v>805</v>
      </c>
      <c r="I1675" s="262">
        <v>69</v>
      </c>
      <c r="J1675" s="263" t="s">
        <v>383</v>
      </c>
      <c r="K1675" s="187">
        <f t="shared" si="26"/>
        <v>6052</v>
      </c>
      <c r="L1675" s="188">
        <v>23</v>
      </c>
    </row>
    <row r="1676" spans="1:12" x14ac:dyDescent="0.25">
      <c r="A1676" s="262">
        <v>6053</v>
      </c>
      <c r="B1676" s="268" t="s">
        <v>382</v>
      </c>
      <c r="C1676" s="264"/>
      <c r="D1676">
        <v>1675</v>
      </c>
      <c r="E1676" s="263" t="s">
        <v>3369</v>
      </c>
      <c r="F1676" s="263" t="s">
        <v>3369</v>
      </c>
      <c r="G1676" s="263" t="s">
        <v>804</v>
      </c>
      <c r="H1676" s="263" t="s">
        <v>805</v>
      </c>
      <c r="I1676" s="262">
        <v>69</v>
      </c>
      <c r="J1676" s="263" t="s">
        <v>383</v>
      </c>
      <c r="K1676" s="187">
        <f t="shared" si="26"/>
        <v>6053</v>
      </c>
      <c r="L1676" s="188">
        <v>24</v>
      </c>
    </row>
    <row r="1677" spans="1:12" x14ac:dyDescent="0.25">
      <c r="A1677" s="262">
        <v>495</v>
      </c>
      <c r="B1677" s="268" t="s">
        <v>382</v>
      </c>
      <c r="C1677" s="264"/>
      <c r="D1677">
        <v>1676</v>
      </c>
      <c r="E1677" s="263" t="s">
        <v>3370</v>
      </c>
      <c r="F1677" s="263" t="s">
        <v>3370</v>
      </c>
      <c r="G1677" s="263" t="s">
        <v>804</v>
      </c>
      <c r="H1677" s="263" t="s">
        <v>805</v>
      </c>
      <c r="I1677" s="262">
        <v>69</v>
      </c>
      <c r="J1677" s="263" t="s">
        <v>383</v>
      </c>
      <c r="K1677" s="187">
        <f t="shared" si="26"/>
        <v>495</v>
      </c>
      <c r="L1677" s="188">
        <v>1</v>
      </c>
    </row>
    <row r="1678" spans="1:12" x14ac:dyDescent="0.25">
      <c r="A1678" s="262">
        <v>188</v>
      </c>
      <c r="B1678" s="268" t="s">
        <v>382</v>
      </c>
      <c r="C1678" s="264"/>
      <c r="D1678">
        <v>1677</v>
      </c>
      <c r="E1678" s="263" t="s">
        <v>3371</v>
      </c>
      <c r="F1678" s="263" t="s">
        <v>3371</v>
      </c>
      <c r="G1678" s="263" t="s">
        <v>804</v>
      </c>
      <c r="H1678" s="263" t="s">
        <v>805</v>
      </c>
      <c r="I1678" s="262">
        <v>69</v>
      </c>
      <c r="J1678" s="263" t="s">
        <v>383</v>
      </c>
      <c r="K1678" s="187">
        <f t="shared" si="26"/>
        <v>188</v>
      </c>
      <c r="L1678" s="188">
        <v>2</v>
      </c>
    </row>
    <row r="1679" spans="1:12" x14ac:dyDescent="0.25">
      <c r="A1679" s="262">
        <v>6054</v>
      </c>
      <c r="B1679" s="268" t="s">
        <v>382</v>
      </c>
      <c r="C1679" s="264"/>
      <c r="D1679">
        <v>1678</v>
      </c>
      <c r="E1679" s="263" t="s">
        <v>3372</v>
      </c>
      <c r="F1679" s="263" t="s">
        <v>3372</v>
      </c>
      <c r="G1679" s="263" t="s">
        <v>804</v>
      </c>
      <c r="H1679" s="263" t="s">
        <v>805</v>
      </c>
      <c r="I1679" s="262">
        <v>69</v>
      </c>
      <c r="J1679" s="263" t="s">
        <v>383</v>
      </c>
      <c r="K1679" s="187">
        <f t="shared" si="26"/>
        <v>6054</v>
      </c>
      <c r="L1679" s="188">
        <v>3</v>
      </c>
    </row>
    <row r="1680" spans="1:12" x14ac:dyDescent="0.25">
      <c r="A1680" s="262">
        <v>6055</v>
      </c>
      <c r="B1680" s="268" t="s">
        <v>382</v>
      </c>
      <c r="C1680" s="264"/>
      <c r="D1680">
        <v>1679</v>
      </c>
      <c r="E1680" s="263" t="s">
        <v>3373</v>
      </c>
      <c r="F1680" s="263" t="s">
        <v>3373</v>
      </c>
      <c r="G1680" s="263" t="s">
        <v>804</v>
      </c>
      <c r="H1680" s="263" t="s">
        <v>805</v>
      </c>
      <c r="I1680" s="262">
        <v>69</v>
      </c>
      <c r="J1680" s="263" t="s">
        <v>383</v>
      </c>
      <c r="K1680" s="187">
        <f t="shared" si="26"/>
        <v>6055</v>
      </c>
      <c r="L1680" s="188">
        <v>4</v>
      </c>
    </row>
    <row r="1681" spans="1:12" x14ac:dyDescent="0.25">
      <c r="A1681" s="262">
        <v>6056</v>
      </c>
      <c r="B1681" s="268" t="s">
        <v>382</v>
      </c>
      <c r="C1681" s="264"/>
      <c r="D1681">
        <v>1680</v>
      </c>
      <c r="E1681" s="263" t="s">
        <v>3374</v>
      </c>
      <c r="F1681" s="263" t="s">
        <v>3374</v>
      </c>
      <c r="G1681" s="263" t="s">
        <v>804</v>
      </c>
      <c r="H1681" s="263" t="s">
        <v>805</v>
      </c>
      <c r="I1681" s="262">
        <v>69</v>
      </c>
      <c r="J1681" s="263" t="s">
        <v>383</v>
      </c>
      <c r="K1681" s="187">
        <f t="shared" si="26"/>
        <v>6056</v>
      </c>
      <c r="L1681" s="188">
        <v>5</v>
      </c>
    </row>
    <row r="1682" spans="1:12" x14ac:dyDescent="0.25">
      <c r="A1682" s="262">
        <v>3367</v>
      </c>
      <c r="B1682" s="268" t="s">
        <v>382</v>
      </c>
      <c r="C1682" s="264"/>
      <c r="D1682">
        <v>1681</v>
      </c>
      <c r="E1682" s="263" t="s">
        <v>3375</v>
      </c>
      <c r="F1682" s="263" t="s">
        <v>3376</v>
      </c>
      <c r="G1682" s="263" t="s">
        <v>709</v>
      </c>
      <c r="H1682" s="263" t="s">
        <v>20</v>
      </c>
      <c r="I1682" s="262">
        <v>2</v>
      </c>
      <c r="J1682" s="263" t="s">
        <v>383</v>
      </c>
      <c r="K1682" s="187">
        <f t="shared" si="26"/>
        <v>3367</v>
      </c>
      <c r="L1682" s="188">
        <v>6</v>
      </c>
    </row>
    <row r="1683" spans="1:12" x14ac:dyDescent="0.25">
      <c r="A1683" s="262">
        <v>5846</v>
      </c>
      <c r="B1683" s="268" t="s">
        <v>382</v>
      </c>
      <c r="C1683" s="264"/>
      <c r="D1683">
        <v>1682</v>
      </c>
      <c r="E1683" s="263" t="s">
        <v>3377</v>
      </c>
      <c r="F1683" s="263" t="s">
        <v>3377</v>
      </c>
      <c r="G1683" s="263" t="s">
        <v>709</v>
      </c>
      <c r="H1683" s="263" t="s">
        <v>20</v>
      </c>
      <c r="I1683" s="262">
        <v>2</v>
      </c>
      <c r="J1683" s="263" t="s">
        <v>383</v>
      </c>
      <c r="K1683" s="187">
        <f t="shared" si="26"/>
        <v>5846</v>
      </c>
      <c r="L1683" s="188">
        <v>7</v>
      </c>
    </row>
    <row r="1684" spans="1:12" x14ac:dyDescent="0.25">
      <c r="A1684" s="262">
        <v>1988</v>
      </c>
      <c r="B1684" s="268" t="s">
        <v>382</v>
      </c>
      <c r="C1684" s="264"/>
      <c r="D1684">
        <v>1683</v>
      </c>
      <c r="E1684" s="263" t="s">
        <v>3378</v>
      </c>
      <c r="F1684" s="263" t="s">
        <v>3378</v>
      </c>
      <c r="G1684" s="263" t="s">
        <v>505</v>
      </c>
      <c r="H1684" s="263" t="s">
        <v>506</v>
      </c>
      <c r="I1684" s="262">
        <v>399</v>
      </c>
      <c r="J1684" s="263" t="s">
        <v>383</v>
      </c>
      <c r="K1684" s="187">
        <f t="shared" si="26"/>
        <v>1988</v>
      </c>
      <c r="L1684" s="188">
        <v>8</v>
      </c>
    </row>
  </sheetData>
  <sheetProtection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pane ySplit="1" topLeftCell="A59" activePane="bottomLeft" state="frozen"/>
      <selection activeCell="C50" sqref="C50"/>
      <selection pane="bottomLeft" activeCell="N60" sqref="N60"/>
    </sheetView>
  </sheetViews>
  <sheetFormatPr defaultRowHeight="15" x14ac:dyDescent="0.25"/>
  <cols>
    <col min="1" max="1" width="2.85546875" customWidth="1"/>
    <col min="2" max="2" width="1.28515625" customWidth="1"/>
    <col min="3" max="3" width="2.85546875" customWidth="1"/>
    <col min="4" max="4" width="18.7109375" customWidth="1"/>
    <col min="5" max="5" width="47.28515625" customWidth="1"/>
    <col min="6" max="6" width="5" style="189" customWidth="1"/>
    <col min="7" max="9" width="8" style="189" customWidth="1"/>
    <col min="10" max="10" width="23.28515625" customWidth="1"/>
    <col min="12" max="12" width="9.140625" customWidth="1"/>
    <col min="14" max="14" width="25" customWidth="1"/>
    <col min="15" max="15" width="15.28515625" customWidth="1"/>
    <col min="16" max="16" width="37.85546875" style="230" customWidth="1"/>
    <col min="22" max="22" width="1.140625" customWidth="1"/>
  </cols>
  <sheetData>
    <row r="1" spans="2:22" x14ac:dyDescent="0.25">
      <c r="C1" s="198" t="s">
        <v>430</v>
      </c>
      <c r="D1" s="198" t="s">
        <v>417</v>
      </c>
      <c r="E1" s="198" t="s">
        <v>432</v>
      </c>
      <c r="F1" s="199" t="s">
        <v>418</v>
      </c>
      <c r="G1" s="200" t="s">
        <v>419</v>
      </c>
      <c r="H1" s="200" t="s">
        <v>420</v>
      </c>
      <c r="I1" s="200" t="s">
        <v>421</v>
      </c>
      <c r="J1" s="198" t="s">
        <v>412</v>
      </c>
      <c r="K1" s="198" t="s">
        <v>413</v>
      </c>
      <c r="L1" s="198" t="s">
        <v>414</v>
      </c>
      <c r="M1" s="198" t="s">
        <v>415</v>
      </c>
      <c r="N1" s="198" t="s">
        <v>410</v>
      </c>
      <c r="O1" s="198" t="s">
        <v>411</v>
      </c>
      <c r="P1" s="229" t="s">
        <v>416</v>
      </c>
    </row>
    <row r="2" spans="2:22" ht="15.75" x14ac:dyDescent="0.25">
      <c r="C2" s="190" t="s">
        <v>422</v>
      </c>
    </row>
    <row r="3" spans="2:22" ht="21" x14ac:dyDescent="0.35">
      <c r="C3" s="191" t="s">
        <v>475</v>
      </c>
    </row>
    <row r="4" spans="2:22" ht="4.5" customHeight="1" x14ac:dyDescent="0.35">
      <c r="B4" s="193"/>
      <c r="C4" s="192"/>
      <c r="D4" s="193"/>
      <c r="E4" s="193"/>
      <c r="F4" s="194"/>
      <c r="G4" s="194"/>
      <c r="H4" s="194"/>
      <c r="I4" s="194"/>
      <c r="J4" s="193"/>
      <c r="K4" s="193"/>
      <c r="L4" s="193"/>
      <c r="M4" s="193"/>
      <c r="N4" s="193"/>
      <c r="O4" s="193"/>
      <c r="P4" s="231"/>
      <c r="Q4" s="193"/>
      <c r="R4" s="193"/>
      <c r="S4" s="193"/>
      <c r="T4" s="193"/>
      <c r="U4" s="193"/>
      <c r="V4" s="193"/>
    </row>
    <row r="5" spans="2:22" x14ac:dyDescent="0.25">
      <c r="B5" s="193"/>
      <c r="D5" s="196" t="s">
        <v>431</v>
      </c>
      <c r="E5" s="197" t="s">
        <v>75</v>
      </c>
      <c r="V5" s="193"/>
    </row>
    <row r="6" spans="2:22" x14ac:dyDescent="0.25">
      <c r="B6" s="193"/>
      <c r="D6" s="195">
        <f>ROW(N29)</f>
        <v>29</v>
      </c>
      <c r="E6" s="197" t="s">
        <v>426</v>
      </c>
      <c r="V6" s="193"/>
    </row>
    <row r="7" spans="2:22" x14ac:dyDescent="0.25">
      <c r="B7" s="193"/>
      <c r="D7" s="195">
        <f>ROW(N31)</f>
        <v>31</v>
      </c>
      <c r="E7" s="197" t="s">
        <v>427</v>
      </c>
      <c r="V7" s="193"/>
    </row>
    <row r="8" spans="2:22" x14ac:dyDescent="0.25">
      <c r="B8" s="193"/>
      <c r="D8" s="195">
        <f>COLUMN(N29)</f>
        <v>14</v>
      </c>
      <c r="E8" s="197" t="s">
        <v>424</v>
      </c>
      <c r="V8" s="193"/>
    </row>
    <row r="9" spans="2:22" x14ac:dyDescent="0.25">
      <c r="B9" s="193"/>
      <c r="D9" s="195">
        <f>COLUMN(O29)</f>
        <v>15</v>
      </c>
      <c r="E9" s="197" t="s">
        <v>423</v>
      </c>
      <c r="V9" s="193"/>
    </row>
    <row r="10" spans="2:22" x14ac:dyDescent="0.25">
      <c r="B10" s="193"/>
      <c r="D10" s="195">
        <f>COLUMN(P29)</f>
        <v>16</v>
      </c>
      <c r="E10" s="197" t="s">
        <v>425</v>
      </c>
      <c r="V10" s="193"/>
    </row>
    <row r="11" spans="2:22" x14ac:dyDescent="0.25">
      <c r="B11" s="193"/>
      <c r="D11" s="195" t="s">
        <v>429</v>
      </c>
      <c r="E11" s="197" t="s">
        <v>468</v>
      </c>
      <c r="V11" s="193"/>
    </row>
    <row r="12" spans="2:22" x14ac:dyDescent="0.25">
      <c r="B12" s="193"/>
      <c r="D12" s="195" t="s">
        <v>466</v>
      </c>
      <c r="E12" s="197" t="s">
        <v>467</v>
      </c>
      <c r="V12" s="193"/>
    </row>
    <row r="13" spans="2:22" x14ac:dyDescent="0.25">
      <c r="B13" s="193"/>
      <c r="E13" s="197" t="s">
        <v>428</v>
      </c>
      <c r="V13" s="193"/>
    </row>
    <row r="14" spans="2:22" hidden="1" x14ac:dyDescent="0.25">
      <c r="B14" s="193"/>
      <c r="E14" s="197" t="s">
        <v>428</v>
      </c>
      <c r="V14" s="193"/>
    </row>
    <row r="15" spans="2:22" hidden="1" x14ac:dyDescent="0.25">
      <c r="B15" s="193"/>
      <c r="E15" s="197" t="s">
        <v>428</v>
      </c>
      <c r="V15" s="193"/>
    </row>
    <row r="16" spans="2:22" hidden="1" x14ac:dyDescent="0.25">
      <c r="B16" s="193"/>
      <c r="E16" s="197" t="s">
        <v>428</v>
      </c>
      <c r="V16" s="193"/>
    </row>
    <row r="17" spans="1:22" hidden="1" x14ac:dyDescent="0.25">
      <c r="B17" s="193"/>
      <c r="E17" s="197" t="s">
        <v>428</v>
      </c>
      <c r="V17" s="193"/>
    </row>
    <row r="18" spans="1:22" hidden="1" x14ac:dyDescent="0.25">
      <c r="B18" s="193"/>
      <c r="E18" s="197" t="s">
        <v>428</v>
      </c>
      <c r="V18" s="193"/>
    </row>
    <row r="19" spans="1:22" hidden="1" x14ac:dyDescent="0.25">
      <c r="B19" s="193"/>
      <c r="E19" s="197" t="s">
        <v>428</v>
      </c>
      <c r="V19" s="193"/>
    </row>
    <row r="20" spans="1:22" hidden="1" x14ac:dyDescent="0.25">
      <c r="B20" s="193"/>
      <c r="E20" s="197" t="s">
        <v>428</v>
      </c>
      <c r="V20" s="193"/>
    </row>
    <row r="21" spans="1:22" hidden="1" x14ac:dyDescent="0.25">
      <c r="B21" s="193"/>
      <c r="E21" s="197" t="s">
        <v>428</v>
      </c>
      <c r="V21" s="193"/>
    </row>
    <row r="22" spans="1:22" hidden="1" x14ac:dyDescent="0.25">
      <c r="B22" s="193"/>
      <c r="E22" s="197" t="s">
        <v>428</v>
      </c>
      <c r="V22" s="193"/>
    </row>
    <row r="23" spans="1:22" hidden="1" x14ac:dyDescent="0.25">
      <c r="B23" s="193"/>
      <c r="E23" s="197" t="s">
        <v>428</v>
      </c>
      <c r="V23" s="193"/>
    </row>
    <row r="24" spans="1:22" hidden="1" x14ac:dyDescent="0.25">
      <c r="B24" s="193"/>
      <c r="E24" s="197" t="s">
        <v>428</v>
      </c>
      <c r="V24" s="193"/>
    </row>
    <row r="25" spans="1:22" hidden="1" x14ac:dyDescent="0.25">
      <c r="B25" s="193"/>
      <c r="E25" s="197" t="s">
        <v>428</v>
      </c>
      <c r="V25" s="193"/>
    </row>
    <row r="26" spans="1:22" x14ac:dyDescent="0.25">
      <c r="B26" s="193"/>
      <c r="E26" s="197" t="s">
        <v>428</v>
      </c>
      <c r="V26" s="193"/>
    </row>
    <row r="27" spans="1:22" ht="4.5" customHeight="1" x14ac:dyDescent="0.35">
      <c r="B27" s="193"/>
      <c r="C27" s="192"/>
      <c r="D27" s="193"/>
      <c r="E27" s="193"/>
      <c r="F27" s="194"/>
      <c r="G27" s="194"/>
      <c r="H27" s="194"/>
      <c r="I27" s="194"/>
      <c r="J27" s="193"/>
      <c r="K27" s="193"/>
      <c r="L27" s="193"/>
      <c r="M27" s="193"/>
      <c r="N27" s="193"/>
      <c r="O27" s="193"/>
      <c r="P27" s="231"/>
      <c r="Q27" s="193"/>
      <c r="R27" s="193"/>
      <c r="S27" s="193"/>
      <c r="T27" s="193"/>
      <c r="U27" s="193"/>
      <c r="V27" s="193"/>
    </row>
    <row r="29" spans="1:22" s="197" customFormat="1" ht="13.5" x14ac:dyDescent="0.25">
      <c r="A29" s="215"/>
      <c r="B29" s="215"/>
      <c r="C29" s="198" t="s">
        <v>430</v>
      </c>
      <c r="D29" s="198" t="s">
        <v>417</v>
      </c>
      <c r="E29" s="198" t="s">
        <v>432</v>
      </c>
      <c r="F29" s="199" t="s">
        <v>418</v>
      </c>
      <c r="G29" s="200" t="s">
        <v>419</v>
      </c>
      <c r="H29" s="200" t="s">
        <v>420</v>
      </c>
      <c r="I29" s="200" t="s">
        <v>421</v>
      </c>
      <c r="J29" s="198" t="s">
        <v>412</v>
      </c>
      <c r="K29" s="198" t="s">
        <v>413</v>
      </c>
      <c r="L29" s="198" t="s">
        <v>414</v>
      </c>
      <c r="M29" s="198" t="s">
        <v>415</v>
      </c>
      <c r="N29" s="198" t="s">
        <v>410</v>
      </c>
      <c r="O29" s="198" t="s">
        <v>411</v>
      </c>
      <c r="P29" s="229" t="s">
        <v>416</v>
      </c>
    </row>
    <row r="30" spans="1:22" s="202" customFormat="1" x14ac:dyDescent="0.25">
      <c r="A30" s="215"/>
      <c r="B30" s="215"/>
      <c r="C30" s="203" t="s">
        <v>435</v>
      </c>
      <c r="D30" s="204"/>
      <c r="E30" s="204"/>
      <c r="F30" s="205"/>
      <c r="G30" s="205"/>
      <c r="H30" s="205"/>
      <c r="I30" s="205"/>
      <c r="J30" s="204"/>
      <c r="K30" s="204"/>
      <c r="L30" s="204"/>
      <c r="M30" s="204"/>
      <c r="N30" s="206" t="s">
        <v>429</v>
      </c>
      <c r="O30" s="204"/>
      <c r="P30" s="232"/>
    </row>
    <row r="31" spans="1:22" x14ac:dyDescent="0.25">
      <c r="A31" s="216"/>
      <c r="B31" s="216"/>
      <c r="C31" s="207"/>
      <c r="D31" s="217" t="str">
        <f>Main!D12</f>
        <v>Last (Family)</v>
      </c>
      <c r="E31" s="207" t="str">
        <f ca="1">CELL("address",Main!F12)</f>
        <v>'[CA Request v020B14.xlsx]Main'!$F$12</v>
      </c>
      <c r="F31" s="208">
        <f ca="1">FIND("!",E31)</f>
        <v>32</v>
      </c>
      <c r="G31" s="208" t="str">
        <f ca="1">SUBSTITUTE(MID(E31,F31+1,999),"$","")</f>
        <v>F12</v>
      </c>
      <c r="H31" s="208">
        <f>ROW(Main!F12)</f>
        <v>12</v>
      </c>
      <c r="I31" s="208">
        <f>COLUMN(Main!F12)</f>
        <v>6</v>
      </c>
      <c r="J31" s="207" t="str">
        <f ca="1">IF(INDIRECT(E31)="","~",INDIRECT(E31))</f>
        <v>~</v>
      </c>
      <c r="K31" s="207"/>
      <c r="L31" s="207"/>
      <c r="M31" s="207"/>
      <c r="N31" s="207" t="s">
        <v>437</v>
      </c>
      <c r="O31" s="207" t="s">
        <v>441</v>
      </c>
      <c r="P31" s="212" t="str">
        <f ca="1">J31</f>
        <v>~</v>
      </c>
    </row>
    <row r="32" spans="1:22" x14ac:dyDescent="0.25">
      <c r="A32" s="216"/>
      <c r="B32" s="216"/>
      <c r="C32" s="207"/>
      <c r="D32" s="217" t="str">
        <f>Main!D13</f>
        <v>First (Given)</v>
      </c>
      <c r="E32" s="207" t="str">
        <f ca="1">CELL("address",Main!F13)</f>
        <v>'[CA Request v020B14.xlsx]Main'!$F$13</v>
      </c>
      <c r="F32" s="208">
        <f t="shared" ref="F32:F33" ca="1" si="0">FIND("!",E32)</f>
        <v>32</v>
      </c>
      <c r="G32" s="208" t="str">
        <f t="shared" ref="G32:G33" ca="1" si="1">SUBSTITUTE(MID(E32,F32+1,999),"$","")</f>
        <v>F13</v>
      </c>
      <c r="H32" s="208">
        <f>ROW(Main!F13)</f>
        <v>13</v>
      </c>
      <c r="I32" s="208">
        <f>COLUMN(Main!F13)</f>
        <v>6</v>
      </c>
      <c r="J32" s="207" t="str">
        <f t="shared" ref="J32:J78" ca="1" si="2">IF(INDIRECT(E32)="","~",INDIRECT(E32))</f>
        <v>~</v>
      </c>
      <c r="K32" s="207"/>
      <c r="L32" s="207"/>
      <c r="M32" s="207"/>
      <c r="N32" s="207" t="s">
        <v>438</v>
      </c>
      <c r="O32" s="207" t="s">
        <v>441</v>
      </c>
      <c r="P32" s="212" t="str">
        <f t="shared" ref="P32:P78" ca="1" si="3">J32</f>
        <v>~</v>
      </c>
    </row>
    <row r="33" spans="1:16" x14ac:dyDescent="0.25">
      <c r="A33" s="216"/>
      <c r="B33" s="216"/>
      <c r="C33" s="207"/>
      <c r="D33" s="217" t="str">
        <f>Main!D14</f>
        <v>Middle</v>
      </c>
      <c r="E33" s="207" t="str">
        <f ca="1">CELL("address",Main!F14)</f>
        <v>'[CA Request v020B14.xlsx]Main'!$F$14</v>
      </c>
      <c r="F33" s="208">
        <f t="shared" ca="1" si="0"/>
        <v>32</v>
      </c>
      <c r="G33" s="208" t="str">
        <f t="shared" ca="1" si="1"/>
        <v>F14</v>
      </c>
      <c r="H33" s="208">
        <f>ROW(Main!F14)</f>
        <v>14</v>
      </c>
      <c r="I33" s="208">
        <f>COLUMN(Main!F14)</f>
        <v>6</v>
      </c>
      <c r="J33" s="207" t="str">
        <f t="shared" ca="1" si="2"/>
        <v>~</v>
      </c>
      <c r="K33" s="207"/>
      <c r="L33" s="207"/>
      <c r="M33" s="207"/>
      <c r="N33" s="207" t="s">
        <v>439</v>
      </c>
      <c r="O33" s="207" t="s">
        <v>441</v>
      </c>
      <c r="P33" s="212" t="str">
        <f t="shared" ca="1" si="3"/>
        <v>~</v>
      </c>
    </row>
    <row r="34" spans="1:16" x14ac:dyDescent="0.25">
      <c r="A34" s="216"/>
      <c r="B34" s="216"/>
      <c r="C34" s="207"/>
      <c r="D34" s="217" t="str">
        <f>Main!D15</f>
        <v>Suffix</v>
      </c>
      <c r="E34" s="207" t="str">
        <f ca="1">CELL("address",Main!F15)</f>
        <v>'[CA Request v020B14.xlsx]Main'!$F$15</v>
      </c>
      <c r="F34" s="208">
        <f t="shared" ref="F34" ca="1" si="4">FIND("!",E34)</f>
        <v>32</v>
      </c>
      <c r="G34" s="208" t="str">
        <f t="shared" ref="G34" ca="1" si="5">SUBSTITUTE(MID(E34,F34+1,999),"$","")</f>
        <v>F15</v>
      </c>
      <c r="H34" s="208">
        <f>ROW(Main!F15)</f>
        <v>15</v>
      </c>
      <c r="I34" s="208">
        <f>COLUMN(Main!F15)</f>
        <v>6</v>
      </c>
      <c r="J34" s="207" t="str">
        <f t="shared" ca="1" si="2"/>
        <v>~</v>
      </c>
      <c r="K34" s="207"/>
      <c r="L34" s="207"/>
      <c r="M34" s="207"/>
      <c r="N34" s="207" t="s">
        <v>440</v>
      </c>
      <c r="O34" s="207" t="s">
        <v>441</v>
      </c>
      <c r="P34" s="212" t="str">
        <f t="shared" ca="1" si="3"/>
        <v>~</v>
      </c>
    </row>
    <row r="35" spans="1:16" s="201" customFormat="1" x14ac:dyDescent="0.25">
      <c r="A35" s="216"/>
      <c r="B35" s="216"/>
      <c r="C35" s="209" t="str">
        <f>Main!D16</f>
        <v>Home Address</v>
      </c>
      <c r="D35" s="218"/>
      <c r="E35" s="210"/>
      <c r="F35" s="211"/>
      <c r="G35" s="211"/>
      <c r="H35" s="211"/>
      <c r="I35" s="211"/>
      <c r="J35" s="210"/>
      <c r="K35" s="210"/>
      <c r="L35" s="210"/>
      <c r="M35" s="210"/>
      <c r="N35" s="210" t="s">
        <v>429</v>
      </c>
      <c r="O35" s="210"/>
      <c r="P35" s="213"/>
    </row>
    <row r="36" spans="1:16" x14ac:dyDescent="0.25">
      <c r="A36" s="216"/>
      <c r="B36" s="216"/>
      <c r="C36" s="207"/>
      <c r="D36" s="217" t="str">
        <f>Main!D17</f>
        <v>Address 1</v>
      </c>
      <c r="E36" s="207" t="str">
        <f ca="1">CELL("address",Main!F17)</f>
        <v>'[CA Request v020B14.xlsx]Main'!$F$17</v>
      </c>
      <c r="F36" s="208">
        <f ca="1">FIND("!",E36)</f>
        <v>32</v>
      </c>
      <c r="G36" s="208" t="str">
        <f ca="1">SUBSTITUTE(MID(E36,F36+1,999),"$","")</f>
        <v>F17</v>
      </c>
      <c r="H36" s="208">
        <f>ROW(Main!F17)</f>
        <v>17</v>
      </c>
      <c r="I36" s="208">
        <f>COLUMN(Main!F17)</f>
        <v>6</v>
      </c>
      <c r="J36" s="207" t="str">
        <f t="shared" ca="1" si="2"/>
        <v>~</v>
      </c>
      <c r="K36" s="207"/>
      <c r="L36" s="207"/>
      <c r="M36" s="207"/>
      <c r="N36" s="207" t="s">
        <v>442</v>
      </c>
      <c r="O36" s="207" t="s">
        <v>441</v>
      </c>
      <c r="P36" s="212" t="str">
        <f t="shared" ca="1" si="3"/>
        <v>~</v>
      </c>
    </row>
    <row r="37" spans="1:16" x14ac:dyDescent="0.25">
      <c r="A37" s="216"/>
      <c r="B37" s="216"/>
      <c r="C37" s="207"/>
      <c r="D37" s="217" t="str">
        <f>Main!D18</f>
        <v>Address 2</v>
      </c>
      <c r="E37" s="207" t="str">
        <f ca="1">CELL("address",Main!F18)</f>
        <v>'[CA Request v020B14.xlsx]Main'!$F$18</v>
      </c>
      <c r="F37" s="208">
        <f t="shared" ref="F37:F60" ca="1" si="6">FIND("!",E37)</f>
        <v>32</v>
      </c>
      <c r="G37" s="208" t="str">
        <f t="shared" ref="G37:G60" ca="1" si="7">SUBSTITUTE(MID(E37,F37+1,999),"$","")</f>
        <v>F18</v>
      </c>
      <c r="H37" s="208">
        <f>ROW(Main!F18)</f>
        <v>18</v>
      </c>
      <c r="I37" s="208">
        <f>COLUMN(Main!F18)</f>
        <v>6</v>
      </c>
      <c r="J37" s="207" t="str">
        <f t="shared" ca="1" si="2"/>
        <v>~</v>
      </c>
      <c r="K37" s="207"/>
      <c r="L37" s="207"/>
      <c r="M37" s="207"/>
      <c r="N37" s="207" t="s">
        <v>443</v>
      </c>
      <c r="O37" s="207" t="s">
        <v>441</v>
      </c>
      <c r="P37" s="212" t="str">
        <f t="shared" ca="1" si="3"/>
        <v>~</v>
      </c>
    </row>
    <row r="38" spans="1:16" x14ac:dyDescent="0.25">
      <c r="A38" s="216"/>
      <c r="B38" s="216"/>
      <c r="C38" s="207"/>
      <c r="D38" s="217" t="str">
        <f>Main!D19</f>
        <v>City</v>
      </c>
      <c r="E38" s="207" t="str">
        <f ca="1">CELL("address",Main!F19)</f>
        <v>'[CA Request v020B14.xlsx]Main'!$F$19</v>
      </c>
      <c r="F38" s="208">
        <f t="shared" ca="1" si="6"/>
        <v>32</v>
      </c>
      <c r="G38" s="208" t="str">
        <f t="shared" ca="1" si="7"/>
        <v>F19</v>
      </c>
      <c r="H38" s="208">
        <f>ROW(Main!F19)</f>
        <v>19</v>
      </c>
      <c r="I38" s="208">
        <f>COLUMN(Main!F19)</f>
        <v>6</v>
      </c>
      <c r="J38" s="207" t="str">
        <f t="shared" ca="1" si="2"/>
        <v>~</v>
      </c>
      <c r="K38" s="207"/>
      <c r="L38" s="207"/>
      <c r="M38" s="207"/>
      <c r="N38" s="207" t="s">
        <v>444</v>
      </c>
      <c r="O38" s="207" t="s">
        <v>441</v>
      </c>
      <c r="P38" s="212" t="str">
        <f t="shared" ca="1" si="3"/>
        <v>~</v>
      </c>
    </row>
    <row r="39" spans="1:16" x14ac:dyDescent="0.25">
      <c r="A39" s="216"/>
      <c r="B39" s="216"/>
      <c r="C39" s="207"/>
      <c r="D39" s="217" t="str">
        <f>Main!D20</f>
        <v>State</v>
      </c>
      <c r="E39" s="207" t="str">
        <f ca="1">CELL("address",Main!F20)</f>
        <v>'[CA Request v020B14.xlsx]Main'!$F$20</v>
      </c>
      <c r="F39" s="208">
        <f t="shared" ca="1" si="6"/>
        <v>32</v>
      </c>
      <c r="G39" s="208" t="str">
        <f t="shared" ca="1" si="7"/>
        <v>F20</v>
      </c>
      <c r="H39" s="208">
        <f>ROW(Main!F20)</f>
        <v>20</v>
      </c>
      <c r="I39" s="208">
        <f>COLUMN(Main!F20)</f>
        <v>6</v>
      </c>
      <c r="J39" s="207" t="str">
        <f t="shared" ca="1" si="2"/>
        <v>~</v>
      </c>
      <c r="K39" s="207" t="str">
        <f ca="1">SUBSTITUTE(J39," ","")</f>
        <v>~</v>
      </c>
      <c r="L39" s="207">
        <f ca="1">IF(K39&lt;&gt;"~",FIND("-",K39,1),0)</f>
        <v>0</v>
      </c>
      <c r="M39" s="207"/>
      <c r="N39" s="207" t="s">
        <v>445</v>
      </c>
      <c r="O39" s="207" t="s">
        <v>441</v>
      </c>
      <c r="P39" s="212" t="str">
        <f ca="1">MID(K39,L39+1,999)</f>
        <v>~</v>
      </c>
    </row>
    <row r="40" spans="1:16" x14ac:dyDescent="0.25">
      <c r="A40" s="216"/>
      <c r="B40" s="216"/>
      <c r="C40" s="207"/>
      <c r="D40" s="217" t="str">
        <f>Main!D21</f>
        <v>ZIP Code</v>
      </c>
      <c r="E40" s="207" t="str">
        <f ca="1">CELL("address",Main!F21)</f>
        <v>'[CA Request v020B14.xlsx]Main'!$F$21</v>
      </c>
      <c r="F40" s="208">
        <f t="shared" ref="F40" ca="1" si="8">FIND("!",E40)</f>
        <v>32</v>
      </c>
      <c r="G40" s="208" t="str">
        <f t="shared" ref="G40" ca="1" si="9">SUBSTITUTE(MID(E40,F40+1,999),"$","")</f>
        <v>F21</v>
      </c>
      <c r="H40" s="208">
        <f>ROW(Main!F21)</f>
        <v>21</v>
      </c>
      <c r="I40" s="208">
        <f>COLUMN(Main!F21)</f>
        <v>6</v>
      </c>
      <c r="J40" s="207" t="str">
        <f t="shared" ca="1" si="2"/>
        <v>~</v>
      </c>
      <c r="K40" s="207"/>
      <c r="L40" s="207"/>
      <c r="M40" s="207"/>
      <c r="N40" s="207" t="s">
        <v>446</v>
      </c>
      <c r="O40" s="207" t="s">
        <v>441</v>
      </c>
      <c r="P40" s="212" t="str">
        <f t="shared" ca="1" si="3"/>
        <v>~</v>
      </c>
    </row>
    <row r="41" spans="1:16" s="201" customFormat="1" x14ac:dyDescent="0.25">
      <c r="A41" s="216"/>
      <c r="B41" s="216"/>
      <c r="C41" s="209" t="str">
        <f>Main!D22</f>
        <v>Contact Information</v>
      </c>
      <c r="D41" s="218"/>
      <c r="E41" s="210"/>
      <c r="F41" s="211"/>
      <c r="G41" s="211"/>
      <c r="H41" s="211"/>
      <c r="I41" s="211"/>
      <c r="J41" s="213"/>
      <c r="K41" s="210"/>
      <c r="L41" s="210"/>
      <c r="M41" s="210"/>
      <c r="N41" s="210" t="s">
        <v>429</v>
      </c>
      <c r="O41" s="210"/>
      <c r="P41" s="213"/>
    </row>
    <row r="42" spans="1:16" x14ac:dyDescent="0.25">
      <c r="A42" s="216"/>
      <c r="B42" s="216"/>
      <c r="C42" s="207"/>
      <c r="D42" s="217" t="str">
        <f>Main!D23</f>
        <v>Cell (or home)</v>
      </c>
      <c r="E42" s="207" t="str">
        <f ca="1">CELL("address",Main!F23)</f>
        <v>'[CA Request v020B14.xlsx]Main'!$F$23</v>
      </c>
      <c r="F42" s="208">
        <f t="shared" ref="F42" ca="1" si="10">FIND("!",E42)</f>
        <v>32</v>
      </c>
      <c r="G42" s="208" t="str">
        <f t="shared" ref="G42" ca="1" si="11">SUBSTITUTE(MID(E42,F42+1,999),"$","")</f>
        <v>F23</v>
      </c>
      <c r="H42" s="208">
        <f>ROW(Main!F23)</f>
        <v>23</v>
      </c>
      <c r="I42" s="208">
        <f>COLUMN(Main!F23)</f>
        <v>6</v>
      </c>
      <c r="J42" s="207" t="str">
        <f t="shared" ca="1" si="2"/>
        <v>~</v>
      </c>
      <c r="K42" s="207"/>
      <c r="L42" s="207"/>
      <c r="M42" s="207"/>
      <c r="N42" s="207" t="s">
        <v>447</v>
      </c>
      <c r="O42" s="207" t="s">
        <v>441</v>
      </c>
      <c r="P42" s="212" t="str">
        <f t="shared" ca="1" si="3"/>
        <v>~</v>
      </c>
    </row>
    <row r="43" spans="1:16" x14ac:dyDescent="0.25">
      <c r="A43" s="216"/>
      <c r="B43" s="216"/>
      <c r="C43" s="207"/>
      <c r="D43" s="217" t="str">
        <f>Main!D24</f>
        <v>Work</v>
      </c>
      <c r="E43" s="207" t="str">
        <f ca="1">CELL("address",Main!F24)</f>
        <v>'[CA Request v020B14.xlsx]Main'!$F$24</v>
      </c>
      <c r="F43" s="208">
        <f t="shared" ref="F43" ca="1" si="12">FIND("!",E43)</f>
        <v>32</v>
      </c>
      <c r="G43" s="208" t="str">
        <f t="shared" ref="G43" ca="1" si="13">SUBSTITUTE(MID(E43,F43+1,999),"$","")</f>
        <v>F24</v>
      </c>
      <c r="H43" s="208">
        <f>ROW(Main!F24)</f>
        <v>24</v>
      </c>
      <c r="I43" s="208">
        <f>COLUMN(Main!F24)</f>
        <v>6</v>
      </c>
      <c r="J43" s="207" t="str">
        <f t="shared" ca="1" si="2"/>
        <v>~</v>
      </c>
      <c r="K43" s="207"/>
      <c r="L43" s="207"/>
      <c r="M43" s="207"/>
      <c r="N43" s="207" t="s">
        <v>448</v>
      </c>
      <c r="O43" s="207" t="s">
        <v>441</v>
      </c>
      <c r="P43" s="212" t="str">
        <f t="shared" ca="1" si="3"/>
        <v>~</v>
      </c>
    </row>
    <row r="44" spans="1:16" x14ac:dyDescent="0.25">
      <c r="A44" s="216"/>
      <c r="B44" s="216"/>
      <c r="C44" s="207"/>
      <c r="D44" s="217" t="str">
        <f>Main!D25</f>
        <v>Personal</v>
      </c>
      <c r="E44" s="207" t="str">
        <f ca="1">CELL("address",Main!F25)</f>
        <v>'[CA Request v020B14.xlsx]Main'!$F$25</v>
      </c>
      <c r="F44" s="208">
        <f t="shared" ref="F44:F45" ca="1" si="14">FIND("!",E44)</f>
        <v>32</v>
      </c>
      <c r="G44" s="208" t="str">
        <f t="shared" ref="G44:G45" ca="1" si="15">SUBSTITUTE(MID(E44,F44+1,999),"$","")</f>
        <v>F25</v>
      </c>
      <c r="H44" s="208">
        <f>ROW(Main!F25)</f>
        <v>25</v>
      </c>
      <c r="I44" s="208">
        <f>COLUMN(Main!F25)</f>
        <v>6</v>
      </c>
      <c r="J44" s="207" t="str">
        <f t="shared" ca="1" si="2"/>
        <v>~</v>
      </c>
      <c r="K44" s="207"/>
      <c r="L44" s="207"/>
      <c r="M44" s="207"/>
      <c r="N44" s="207" t="s">
        <v>449</v>
      </c>
      <c r="O44" s="207" t="s">
        <v>441</v>
      </c>
      <c r="P44" s="212" t="str">
        <f t="shared" ca="1" si="3"/>
        <v>~</v>
      </c>
    </row>
    <row r="45" spans="1:16" x14ac:dyDescent="0.25">
      <c r="A45" s="216"/>
      <c r="B45" s="216"/>
      <c r="C45" s="207"/>
      <c r="D45" s="217" t="str">
        <f>Main!D26</f>
        <v>Work</v>
      </c>
      <c r="E45" s="207" t="str">
        <f ca="1">CELL("address",Main!F26)</f>
        <v>'[CA Request v020B14.xlsx]Main'!$F$26</v>
      </c>
      <c r="F45" s="208">
        <f t="shared" ca="1" si="14"/>
        <v>32</v>
      </c>
      <c r="G45" s="208" t="str">
        <f t="shared" ca="1" si="15"/>
        <v>F26</v>
      </c>
      <c r="H45" s="208">
        <f>ROW(Main!F26)</f>
        <v>26</v>
      </c>
      <c r="I45" s="208">
        <f>COLUMN(Main!F26)</f>
        <v>6</v>
      </c>
      <c r="J45" s="207" t="str">
        <f t="shared" ca="1" si="2"/>
        <v>~</v>
      </c>
      <c r="K45" s="207"/>
      <c r="L45" s="207"/>
      <c r="M45" s="207"/>
      <c r="N45" s="207" t="s">
        <v>450</v>
      </c>
      <c r="O45" s="207" t="s">
        <v>441</v>
      </c>
      <c r="P45" s="212" t="str">
        <f t="shared" ca="1" si="3"/>
        <v>~</v>
      </c>
    </row>
    <row r="46" spans="1:16" s="201" customFormat="1" x14ac:dyDescent="0.25">
      <c r="A46" s="216"/>
      <c r="B46" s="216"/>
      <c r="C46" s="209" t="str">
        <f>Main!D27</f>
        <v>Other Information</v>
      </c>
      <c r="D46" s="218"/>
      <c r="E46" s="210"/>
      <c r="F46" s="211"/>
      <c r="G46" s="211"/>
      <c r="H46" s="211"/>
      <c r="I46" s="211"/>
      <c r="J46" s="210"/>
      <c r="K46" s="210"/>
      <c r="L46" s="210"/>
      <c r="M46" s="210"/>
      <c r="N46" s="210" t="s">
        <v>429</v>
      </c>
      <c r="O46" s="210"/>
      <c r="P46" s="213"/>
    </row>
    <row r="47" spans="1:16" x14ac:dyDescent="0.25">
      <c r="A47" s="216"/>
      <c r="B47" s="216"/>
      <c r="C47" s="207"/>
      <c r="D47" s="217" t="str">
        <f>Main!D28</f>
        <v>3 or 4-char MOS</v>
      </c>
      <c r="E47" s="207" t="str">
        <f ca="1">CELL("address",Main!F28)</f>
        <v>'[CA Request v020B14.xlsx]Main'!$F$28</v>
      </c>
      <c r="F47" s="208">
        <f ca="1">FIND("!",E47)</f>
        <v>32</v>
      </c>
      <c r="G47" s="208" t="str">
        <f ca="1">SUBSTITUTE(MID(E47,F47+1,999),"$","")</f>
        <v>F28</v>
      </c>
      <c r="H47" s="208">
        <f>ROW(Main!F28)</f>
        <v>28</v>
      </c>
      <c r="I47" s="208">
        <f>COLUMN(Main!F28)</f>
        <v>6</v>
      </c>
      <c r="J47" s="207" t="str">
        <f t="shared" ca="1" si="2"/>
        <v>~</v>
      </c>
      <c r="K47" s="207"/>
      <c r="L47" s="207"/>
      <c r="M47" s="207"/>
      <c r="N47" s="207" t="s">
        <v>452</v>
      </c>
      <c r="O47" s="207" t="s">
        <v>441</v>
      </c>
      <c r="P47" s="212" t="str">
        <f ca="1">J47</f>
        <v>~</v>
      </c>
    </row>
    <row r="48" spans="1:16" x14ac:dyDescent="0.25">
      <c r="A48" s="216"/>
      <c r="B48" s="216"/>
      <c r="C48" s="207"/>
      <c r="D48" s="217" t="str">
        <f>Main!D29</f>
        <v>Component</v>
      </c>
      <c r="E48" s="207" t="str">
        <f ca="1">CELL("address",Main!F29)</f>
        <v>'[CA Request v020B14.xlsx]Main'!$F$29</v>
      </c>
      <c r="F48" s="208">
        <f ca="1">FIND("!",E48)</f>
        <v>32</v>
      </c>
      <c r="G48" s="208" t="str">
        <f ca="1">SUBSTITUTE(MID(E48,F48+1,999),"$","")</f>
        <v>F29</v>
      </c>
      <c r="H48" s="208">
        <f>ROW(Main!F29)</f>
        <v>29</v>
      </c>
      <c r="I48" s="208">
        <f>COLUMN(Main!F29)</f>
        <v>6</v>
      </c>
      <c r="J48" s="207" t="str">
        <f t="shared" ca="1" si="2"/>
        <v>~</v>
      </c>
      <c r="K48" s="207"/>
      <c r="L48" s="207"/>
      <c r="M48" s="207"/>
      <c r="N48" s="207" t="s">
        <v>135</v>
      </c>
      <c r="O48" s="207" t="s">
        <v>441</v>
      </c>
      <c r="P48" s="212" t="str">
        <f ca="1">J48</f>
        <v>~</v>
      </c>
    </row>
    <row r="49" spans="1:16" x14ac:dyDescent="0.25">
      <c r="A49" s="216"/>
      <c r="B49" s="216"/>
      <c r="C49" s="207"/>
      <c r="D49" s="217" t="str">
        <f>Main!D30</f>
        <v>Rank</v>
      </c>
      <c r="E49" s="207" t="str">
        <f ca="1">CELL("address",Main!F30)</f>
        <v>'[CA Request v020B14.xlsx]Main'!$F$30</v>
      </c>
      <c r="F49" s="208">
        <f ca="1">FIND("!",E49)</f>
        <v>32</v>
      </c>
      <c r="G49" s="208" t="str">
        <f ca="1">SUBSTITUTE(MID(E49,F49+1,999),"$","")</f>
        <v>F30</v>
      </c>
      <c r="H49" s="208">
        <f>ROW(Main!F30)</f>
        <v>30</v>
      </c>
      <c r="I49" s="208">
        <f>COLUMN(Main!F30)</f>
        <v>6</v>
      </c>
      <c r="J49" s="207" t="str">
        <f t="shared" ca="1" si="2"/>
        <v>~</v>
      </c>
      <c r="K49" s="207"/>
      <c r="L49" s="207"/>
      <c r="M49" s="207"/>
      <c r="N49" s="207" t="s">
        <v>99</v>
      </c>
      <c r="O49" s="207" t="s">
        <v>441</v>
      </c>
      <c r="P49" s="212" t="str">
        <f ca="1">J49</f>
        <v>~</v>
      </c>
    </row>
    <row r="50" spans="1:16" s="201" customFormat="1" x14ac:dyDescent="0.25">
      <c r="A50" s="216"/>
      <c r="B50" s="216"/>
      <c r="C50" s="209" t="str">
        <f>Main!D31</f>
        <v>Unit Information</v>
      </c>
      <c r="D50" s="218"/>
      <c r="E50" s="210"/>
      <c r="F50" s="211"/>
      <c r="G50" s="211"/>
      <c r="H50" s="211"/>
      <c r="I50" s="211"/>
      <c r="J50" s="210"/>
      <c r="K50" s="210"/>
      <c r="L50" s="210"/>
      <c r="M50" s="210"/>
      <c r="N50" s="210" t="s">
        <v>429</v>
      </c>
      <c r="O50" s="210"/>
      <c r="P50" s="213"/>
    </row>
    <row r="51" spans="1:16" x14ac:dyDescent="0.25">
      <c r="A51" s="216"/>
      <c r="B51" s="216"/>
      <c r="C51" s="207"/>
      <c r="D51" s="217" t="str">
        <f>Main!D32</f>
        <v>Unit</v>
      </c>
      <c r="E51" s="207" t="str">
        <f ca="1">CELL("address",Main!F32)</f>
        <v>'[CA Request v020B14.xlsx]Main'!$F$32</v>
      </c>
      <c r="F51" s="208">
        <f t="shared" ca="1" si="6"/>
        <v>32</v>
      </c>
      <c r="G51" s="208" t="str">
        <f t="shared" ca="1" si="7"/>
        <v>F32</v>
      </c>
      <c r="H51" s="208">
        <f>ROW(Main!F32)</f>
        <v>32</v>
      </c>
      <c r="I51" s="208">
        <f>COLUMN(Main!F32)</f>
        <v>6</v>
      </c>
      <c r="J51" s="207" t="str">
        <f t="shared" ca="1" si="2"/>
        <v>~</v>
      </c>
      <c r="K51" s="207"/>
      <c r="L51" s="207"/>
      <c r="M51" s="207"/>
      <c r="N51" s="207" t="s">
        <v>3422</v>
      </c>
      <c r="O51" s="207" t="s">
        <v>441</v>
      </c>
      <c r="P51" s="212" t="str">
        <f t="shared" ca="1" si="3"/>
        <v>~</v>
      </c>
    </row>
    <row r="52" spans="1:16" x14ac:dyDescent="0.25">
      <c r="A52" s="216"/>
      <c r="B52" s="216"/>
      <c r="C52" s="207"/>
      <c r="D52" s="217" t="str">
        <f>Main!D33</f>
        <v>Installation</v>
      </c>
      <c r="E52" s="207" t="str">
        <f ca="1">CELL("address",Main!F33)</f>
        <v>'[CA Request v020B14.xlsx]Main'!$F$33</v>
      </c>
      <c r="F52" s="208">
        <f t="shared" ca="1" si="6"/>
        <v>32</v>
      </c>
      <c r="G52" s="208" t="str">
        <f t="shared" ca="1" si="7"/>
        <v>F33</v>
      </c>
      <c r="H52" s="208">
        <f>ROW(Main!F33)</f>
        <v>33</v>
      </c>
      <c r="I52" s="208">
        <f>COLUMN(Main!F33)</f>
        <v>6</v>
      </c>
      <c r="J52" s="207" t="str">
        <f t="shared" ca="1" si="2"/>
        <v>~</v>
      </c>
      <c r="K52" s="207"/>
      <c r="L52" s="207"/>
      <c r="M52" s="207"/>
      <c r="N52" s="207" t="s">
        <v>3381</v>
      </c>
      <c r="O52" s="207" t="s">
        <v>441</v>
      </c>
      <c r="P52" s="212" t="str">
        <f t="shared" ca="1" si="3"/>
        <v>~</v>
      </c>
    </row>
    <row r="53" spans="1:16" x14ac:dyDescent="0.25">
      <c r="A53" s="216"/>
      <c r="B53" s="216"/>
      <c r="C53" s="207"/>
      <c r="D53" s="217" t="str">
        <f>Main!D34</f>
        <v>Address</v>
      </c>
      <c r="E53" s="207" t="str">
        <f ca="1">CELL("address",Main!F34)</f>
        <v>'[CA Request v020B14.xlsx]Main'!$F$34</v>
      </c>
      <c r="F53" s="208">
        <f t="shared" ca="1" si="6"/>
        <v>32</v>
      </c>
      <c r="G53" s="208" t="str">
        <f t="shared" ca="1" si="7"/>
        <v>F34</v>
      </c>
      <c r="H53" s="208">
        <f>ROW(Main!F34)</f>
        <v>34</v>
      </c>
      <c r="I53" s="208">
        <f>COLUMN(Main!F34)</f>
        <v>6</v>
      </c>
      <c r="J53" s="207" t="str">
        <f t="shared" ca="1" si="2"/>
        <v>~</v>
      </c>
      <c r="K53" s="207"/>
      <c r="L53" s="207"/>
      <c r="M53" s="207"/>
      <c r="N53" s="207" t="s">
        <v>451</v>
      </c>
      <c r="O53" s="207" t="s">
        <v>441</v>
      </c>
      <c r="P53" s="212" t="str">
        <f t="shared" ca="1" si="3"/>
        <v>~</v>
      </c>
    </row>
    <row r="54" spans="1:16" x14ac:dyDescent="0.25">
      <c r="A54" s="216"/>
      <c r="B54" s="216"/>
      <c r="C54" s="207"/>
      <c r="D54" s="217" t="str">
        <f>Main!D35</f>
        <v>City</v>
      </c>
      <c r="E54" s="207" t="str">
        <f ca="1">CELL("address",Main!F35)</f>
        <v>'[CA Request v020B14.xlsx]Main'!$F$35</v>
      </c>
      <c r="F54" s="208">
        <f t="shared" ref="F54" ca="1" si="16">FIND("!",E54)</f>
        <v>32</v>
      </c>
      <c r="G54" s="208" t="str">
        <f t="shared" ref="G54" ca="1" si="17">SUBSTITUTE(MID(E54,F54+1,999),"$","")</f>
        <v>F35</v>
      </c>
      <c r="H54" s="208">
        <f>ROW(Main!F35)</f>
        <v>35</v>
      </c>
      <c r="I54" s="208">
        <f>COLUMN(Main!F35)</f>
        <v>6</v>
      </c>
      <c r="J54" s="207" t="str">
        <f t="shared" ca="1" si="2"/>
        <v>~</v>
      </c>
      <c r="K54" s="207"/>
      <c r="L54" s="207"/>
      <c r="M54" s="207"/>
      <c r="N54" s="207" t="s">
        <v>3425</v>
      </c>
      <c r="O54" s="207" t="s">
        <v>441</v>
      </c>
      <c r="P54" s="212" t="str">
        <f t="shared" ref="P54" ca="1" si="18">J54</f>
        <v>~</v>
      </c>
    </row>
    <row r="55" spans="1:16" x14ac:dyDescent="0.25">
      <c r="A55" s="216"/>
      <c r="B55" s="216"/>
      <c r="C55" s="207"/>
      <c r="D55" s="217" t="str">
        <f>Main!D36</f>
        <v>State</v>
      </c>
      <c r="E55" s="207" t="str">
        <f ca="1">CELL("address",Main!F36)</f>
        <v>'[CA Request v020B14.xlsx]Main'!$F$36</v>
      </c>
      <c r="F55" s="208">
        <f t="shared" ca="1" si="6"/>
        <v>32</v>
      </c>
      <c r="G55" s="208" t="str">
        <f t="shared" ca="1" si="7"/>
        <v>F36</v>
      </c>
      <c r="H55" s="208">
        <f>ROW(Main!F36)</f>
        <v>36</v>
      </c>
      <c r="I55" s="208">
        <f>COLUMN(Main!F36)</f>
        <v>6</v>
      </c>
      <c r="J55" s="207" t="str">
        <f t="shared" ca="1" si="2"/>
        <v>~</v>
      </c>
      <c r="K55" s="207" t="str">
        <f ca="1">SUBSTITUTE(J55," ","")</f>
        <v>~</v>
      </c>
      <c r="L55" s="207">
        <f ca="1">IF(K55&lt;&gt;"~",FIND("-",K55,1),0)</f>
        <v>0</v>
      </c>
      <c r="M55" s="207"/>
      <c r="N55" s="207" t="s">
        <v>3423</v>
      </c>
      <c r="O55" s="207" t="s">
        <v>441</v>
      </c>
      <c r="P55" s="212" t="str">
        <f ca="1">MID(K55,L55+1,999)</f>
        <v>~</v>
      </c>
    </row>
    <row r="56" spans="1:16" x14ac:dyDescent="0.25">
      <c r="A56" s="216"/>
      <c r="B56" s="216"/>
      <c r="C56" s="207"/>
      <c r="D56" s="217" t="str">
        <f>Main!D37</f>
        <v>ZIP Code</v>
      </c>
      <c r="E56" s="207" t="str">
        <f ca="1">CELL("address",Main!F37)</f>
        <v>'[CA Request v020B14.xlsx]Main'!$F$37</v>
      </c>
      <c r="F56" s="208">
        <f t="shared" ca="1" si="6"/>
        <v>32</v>
      </c>
      <c r="G56" s="208" t="str">
        <f t="shared" ca="1" si="7"/>
        <v>F37</v>
      </c>
      <c r="H56" s="208">
        <f>ROW(Main!F37)</f>
        <v>37</v>
      </c>
      <c r="I56" s="208">
        <f>COLUMN(Main!F37)</f>
        <v>6</v>
      </c>
      <c r="J56" s="207" t="str">
        <f t="shared" ca="1" si="2"/>
        <v>~</v>
      </c>
      <c r="K56" s="207"/>
      <c r="L56" s="207"/>
      <c r="M56" s="207"/>
      <c r="N56" s="207" t="s">
        <v>3424</v>
      </c>
      <c r="O56" s="207" t="s">
        <v>441</v>
      </c>
      <c r="P56" s="212" t="str">
        <f t="shared" ca="1" si="3"/>
        <v>~</v>
      </c>
    </row>
    <row r="57" spans="1:16" s="201" customFormat="1" x14ac:dyDescent="0.25">
      <c r="A57" s="216"/>
      <c r="B57" s="216"/>
      <c r="C57" s="214" t="str">
        <f>Main!D38</f>
        <v>Credentialing Objective</v>
      </c>
      <c r="D57" s="218"/>
      <c r="E57" s="210"/>
      <c r="F57" s="211"/>
      <c r="G57" s="211"/>
      <c r="H57" s="211"/>
      <c r="I57" s="211"/>
      <c r="J57" s="210"/>
      <c r="K57" s="210"/>
      <c r="L57" s="210"/>
      <c r="M57" s="210"/>
      <c r="N57" s="210" t="s">
        <v>429</v>
      </c>
      <c r="O57" s="210"/>
      <c r="P57" s="213"/>
    </row>
    <row r="58" spans="1:16" x14ac:dyDescent="0.25">
      <c r="A58" s="216"/>
      <c r="B58" s="216"/>
      <c r="C58" s="207"/>
      <c r="D58" s="478" t="str">
        <f>Main!AP37</f>
        <v>Unique COOL Cred ID</v>
      </c>
      <c r="E58" s="479" t="str">
        <f ca="1">CELL("address",Main!AP39)</f>
        <v>'[CA Request v020B14.xlsx]Main'!$AP$39</v>
      </c>
      <c r="F58" s="480">
        <f t="shared" ref="F58" ca="1" si="19">FIND("!",E58)</f>
        <v>32</v>
      </c>
      <c r="G58" s="208" t="str">
        <f t="shared" ref="G58" ca="1" si="20">SUBSTITUTE(MID(E58,F58+1,999),"$","")</f>
        <v>AP39</v>
      </c>
      <c r="H58" s="208">
        <f>ROW(Main!AP39)</f>
        <v>39</v>
      </c>
      <c r="I58" s="208">
        <f>COLUMN(Main!AP39)</f>
        <v>42</v>
      </c>
      <c r="J58" s="207" t="str">
        <f t="shared" ca="1" si="2"/>
        <v>~</v>
      </c>
      <c r="K58" s="207"/>
      <c r="L58" s="207"/>
      <c r="M58" s="207"/>
      <c r="N58" s="207" t="s">
        <v>453</v>
      </c>
      <c r="O58" s="207" t="s">
        <v>441</v>
      </c>
      <c r="P58" s="212" t="str">
        <f t="shared" ca="1" si="3"/>
        <v>~</v>
      </c>
    </row>
    <row r="59" spans="1:16" x14ac:dyDescent="0.25">
      <c r="A59" s="216"/>
      <c r="B59" s="216"/>
      <c r="C59" s="207"/>
      <c r="D59" s="481" t="str">
        <f>Main!D38</f>
        <v>Credentialing Objective</v>
      </c>
      <c r="E59" s="479" t="str">
        <f ca="1">CELL("address",Main!AQ39)</f>
        <v>'[CA Request v020B14.xlsx]Main'!$AQ$39</v>
      </c>
      <c r="F59" s="480">
        <f t="shared" ca="1" si="6"/>
        <v>32</v>
      </c>
      <c r="G59" s="208" t="str">
        <f t="shared" ca="1" si="7"/>
        <v>AQ39</v>
      </c>
      <c r="H59" s="208">
        <f>ROW(Main!AQ39)</f>
        <v>39</v>
      </c>
      <c r="I59" s="208">
        <f>COLUMN(Main!AQ39)</f>
        <v>43</v>
      </c>
      <c r="J59" s="207" t="str">
        <f t="shared" ca="1" si="2"/>
        <v>~</v>
      </c>
      <c r="K59" s="207"/>
      <c r="L59" s="207"/>
      <c r="M59" s="207"/>
      <c r="N59" s="207" t="s">
        <v>454</v>
      </c>
      <c r="O59" s="207" t="s">
        <v>441</v>
      </c>
      <c r="P59" s="212" t="str">
        <f t="shared" ca="1" si="3"/>
        <v>~</v>
      </c>
    </row>
    <row r="60" spans="1:16" x14ac:dyDescent="0.25">
      <c r="A60" s="216"/>
      <c r="B60" s="216"/>
      <c r="C60" s="207"/>
      <c r="D60" s="478" t="s">
        <v>3428</v>
      </c>
      <c r="E60" s="479" t="str">
        <f ca="1">CELL("address",Main!AV39)</f>
        <v>'[CA Request v020B14.xlsx]Main'!$AV$39</v>
      </c>
      <c r="F60" s="480">
        <f t="shared" ca="1" si="6"/>
        <v>32</v>
      </c>
      <c r="G60" s="208" t="str">
        <f t="shared" ca="1" si="7"/>
        <v>AV39</v>
      </c>
      <c r="H60" s="208">
        <f>ROW(Main!F40)</f>
        <v>40</v>
      </c>
      <c r="I60" s="208">
        <f>COLUMN(Main!F40)</f>
        <v>6</v>
      </c>
      <c r="J60" s="207" t="str">
        <f t="shared" ca="1" si="2"/>
        <v>~</v>
      </c>
      <c r="K60" s="207"/>
      <c r="L60" s="207"/>
      <c r="M60" s="417"/>
      <c r="N60" s="219" t="s">
        <v>3460</v>
      </c>
      <c r="O60" s="207" t="s">
        <v>441</v>
      </c>
      <c r="P60" s="212" t="str">
        <f t="shared" ca="1" si="3"/>
        <v>~</v>
      </c>
    </row>
    <row r="61" spans="1:16" x14ac:dyDescent="0.25">
      <c r="A61" s="216"/>
      <c r="B61" s="216"/>
      <c r="C61" s="207"/>
      <c r="D61" s="217" t="s">
        <v>3429</v>
      </c>
      <c r="E61" s="207" t="str">
        <f ca="1">CELL("address",Main!F40)</f>
        <v>'[CA Request v020B14.xlsx]Main'!$F$40</v>
      </c>
      <c r="F61" s="208">
        <f t="shared" ref="F61" ca="1" si="21">FIND("!",E61)</f>
        <v>32</v>
      </c>
      <c r="G61" s="208" t="str">
        <f t="shared" ref="G61" ca="1" si="22">SUBSTITUTE(MID(E61,F61+1,999),"$","")</f>
        <v>F40</v>
      </c>
      <c r="H61" s="208">
        <f>ROW(Main!F47)</f>
        <v>47</v>
      </c>
      <c r="I61" s="208">
        <f>COLUMN(Main!F47)</f>
        <v>6</v>
      </c>
      <c r="J61" s="207" t="str">
        <f t="shared" ca="1" si="2"/>
        <v>~</v>
      </c>
      <c r="K61" s="207"/>
      <c r="L61" s="207"/>
      <c r="M61" s="207"/>
      <c r="N61" s="207" t="s">
        <v>455</v>
      </c>
      <c r="O61" s="207" t="s">
        <v>441</v>
      </c>
      <c r="P61" s="212" t="str">
        <f t="shared" ref="P61" ca="1" si="23">J61</f>
        <v>~</v>
      </c>
    </row>
    <row r="62" spans="1:16" s="201" customFormat="1" x14ac:dyDescent="0.25">
      <c r="A62" s="216"/>
      <c r="B62" s="216"/>
      <c r="C62" s="209" t="str">
        <f>Main!D41</f>
        <v>Vendor Information</v>
      </c>
      <c r="D62" s="218"/>
      <c r="E62" s="210"/>
      <c r="F62" s="211"/>
      <c r="G62" s="211"/>
      <c r="H62" s="211"/>
      <c r="I62" s="211"/>
      <c r="J62" s="210"/>
      <c r="K62" s="210"/>
      <c r="L62" s="210"/>
      <c r="M62" s="210"/>
      <c r="N62" s="210" t="s">
        <v>429</v>
      </c>
      <c r="O62" s="210"/>
      <c r="P62" s="213"/>
    </row>
    <row r="63" spans="1:16" x14ac:dyDescent="0.25">
      <c r="A63" s="216"/>
      <c r="B63" s="216"/>
      <c r="C63" s="207"/>
      <c r="D63" s="217" t="str">
        <f>Main!D42</f>
        <v>Vendor Name</v>
      </c>
      <c r="E63" s="207" t="str">
        <f ca="1">CELL("address",Main!F42)</f>
        <v>'[CA Request v020B14.xlsx]Main'!$F$42</v>
      </c>
      <c r="F63" s="208">
        <f t="shared" ref="F63" ca="1" si="24">FIND("!",E63)</f>
        <v>32</v>
      </c>
      <c r="G63" s="208" t="str">
        <f t="shared" ref="G63" ca="1" si="25">SUBSTITUTE(MID(E63,F63+1,999),"$","")</f>
        <v>F42</v>
      </c>
      <c r="H63" s="208">
        <f>ROW(Main!F42)</f>
        <v>42</v>
      </c>
      <c r="I63" s="208">
        <f>COLUMN(Main!F42)</f>
        <v>6</v>
      </c>
      <c r="J63" s="207" t="str">
        <f t="shared" ca="1" si="2"/>
        <v>~</v>
      </c>
      <c r="K63" s="207"/>
      <c r="L63" s="207"/>
      <c r="M63" s="207"/>
      <c r="N63" s="207" t="s">
        <v>456</v>
      </c>
      <c r="O63" s="207" t="s">
        <v>441</v>
      </c>
      <c r="P63" s="212" t="str">
        <f t="shared" ca="1" si="3"/>
        <v>~</v>
      </c>
    </row>
    <row r="64" spans="1:16" x14ac:dyDescent="0.25">
      <c r="A64" s="216"/>
      <c r="B64" s="216"/>
      <c r="C64" s="207"/>
      <c r="D64" s="217" t="str">
        <f>Main!D43</f>
        <v>Vendor URL</v>
      </c>
      <c r="E64" s="207" t="str">
        <f ca="1">CELL("address",Main!F43)</f>
        <v>'[CA Request v020B14.xlsx]Main'!$F$43</v>
      </c>
      <c r="F64" s="208">
        <f t="shared" ref="F64" ca="1" si="26">FIND("!",E64)</f>
        <v>32</v>
      </c>
      <c r="G64" s="208" t="str">
        <f t="shared" ref="G64" ca="1" si="27">SUBSTITUTE(MID(E64,F64+1,999),"$","")</f>
        <v>F43</v>
      </c>
      <c r="H64" s="208">
        <f>ROW(Main!F43)</f>
        <v>43</v>
      </c>
      <c r="I64" s="208">
        <f>COLUMN(Main!F43)</f>
        <v>6</v>
      </c>
      <c r="J64" s="207" t="str">
        <f t="shared" ca="1" si="2"/>
        <v>~</v>
      </c>
      <c r="K64" s="207"/>
      <c r="L64" s="207"/>
      <c r="M64" s="207"/>
      <c r="N64" s="207" t="s">
        <v>3384</v>
      </c>
      <c r="O64" s="207" t="s">
        <v>441</v>
      </c>
      <c r="P64" s="212" t="str">
        <f t="shared" ref="P64" ca="1" si="28">J64</f>
        <v>~</v>
      </c>
    </row>
    <row r="65" spans="1:16" x14ac:dyDescent="0.25">
      <c r="A65" s="216"/>
      <c r="B65" s="216"/>
      <c r="C65" s="207"/>
      <c r="D65" s="217" t="str">
        <f>Main!D44</f>
        <v>Vendor Email</v>
      </c>
      <c r="E65" s="207" t="str">
        <f ca="1">CELL("address",Main!F44)</f>
        <v>'[CA Request v020B14.xlsx]Main'!$F$44</v>
      </c>
      <c r="F65" s="208">
        <f t="shared" ref="F65" ca="1" si="29">FIND("!",E65)</f>
        <v>32</v>
      </c>
      <c r="G65" s="208" t="str">
        <f t="shared" ref="G65" ca="1" si="30">SUBSTITUTE(MID(E65,F65+1,999),"$","")</f>
        <v>F44</v>
      </c>
      <c r="H65" s="208">
        <f>ROW(Main!F44)</f>
        <v>44</v>
      </c>
      <c r="I65" s="208">
        <f>COLUMN(Main!F44)</f>
        <v>6</v>
      </c>
      <c r="J65" s="207" t="str">
        <f t="shared" ca="1" si="2"/>
        <v>~</v>
      </c>
      <c r="K65" s="207"/>
      <c r="L65" s="207"/>
      <c r="M65" s="207"/>
      <c r="N65" s="207" t="s">
        <v>465</v>
      </c>
      <c r="O65" s="207" t="s">
        <v>441</v>
      </c>
      <c r="P65" s="212" t="str">
        <f ca="1">J65</f>
        <v>~</v>
      </c>
    </row>
    <row r="66" spans="1:16" x14ac:dyDescent="0.25">
      <c r="A66" s="216"/>
      <c r="B66" s="216"/>
      <c r="C66" s="207"/>
      <c r="D66" s="217" t="str">
        <f>Main!D45</f>
        <v>Vendor Phone</v>
      </c>
      <c r="E66" s="207" t="str">
        <f ca="1">CELL("address",Main!F45)</f>
        <v>'[CA Request v020B14.xlsx]Main'!$F$45</v>
      </c>
      <c r="F66" s="208">
        <f t="shared" ref="F66" ca="1" si="31">FIND("!",E66)</f>
        <v>32</v>
      </c>
      <c r="G66" s="208" t="str">
        <f t="shared" ref="G66" ca="1" si="32">SUBSTITUTE(MID(E66,F66+1,999),"$","")</f>
        <v>F45</v>
      </c>
      <c r="H66" s="208">
        <f>ROW(Main!F45)</f>
        <v>45</v>
      </c>
      <c r="I66" s="208">
        <f>COLUMN(Main!F45)</f>
        <v>6</v>
      </c>
      <c r="J66" s="207" t="str">
        <f t="shared" ca="1" si="2"/>
        <v>~</v>
      </c>
      <c r="K66" s="207"/>
      <c r="L66" s="207"/>
      <c r="M66" s="207"/>
      <c r="N66" s="207" t="s">
        <v>464</v>
      </c>
      <c r="O66" s="207" t="s">
        <v>441</v>
      </c>
      <c r="P66" s="212" t="str">
        <f ca="1">J66</f>
        <v>~</v>
      </c>
    </row>
    <row r="67" spans="1:16" s="201" customFormat="1" x14ac:dyDescent="0.25">
      <c r="A67" s="216"/>
      <c r="B67" s="216"/>
      <c r="C67" s="209" t="str">
        <f>Main!D47</f>
        <v>Training / Boot Camp Information/ Exam / Book</v>
      </c>
      <c r="D67" s="218"/>
      <c r="E67" s="210"/>
      <c r="F67" s="211"/>
      <c r="G67" s="211"/>
      <c r="H67" s="211"/>
      <c r="I67" s="211"/>
      <c r="J67" s="210"/>
      <c r="K67" s="210"/>
      <c r="L67" s="210"/>
      <c r="M67" s="210"/>
      <c r="N67" s="210" t="s">
        <v>429</v>
      </c>
      <c r="O67" s="210"/>
      <c r="P67" s="213"/>
    </row>
    <row r="68" spans="1:16" x14ac:dyDescent="0.25">
      <c r="A68" s="216"/>
      <c r="B68" s="216"/>
      <c r="C68" s="207"/>
      <c r="D68" s="217" t="str">
        <f>Main!D48</f>
        <v>Course Title</v>
      </c>
      <c r="E68" s="207" t="str">
        <f ca="1">CELL("address",Main!F48)</f>
        <v>'[CA Request v020B14.xlsx]Main'!$F$48</v>
      </c>
      <c r="F68" s="208">
        <f t="shared" ref="F68" ca="1" si="33">FIND("!",E68)</f>
        <v>32</v>
      </c>
      <c r="G68" s="208" t="str">
        <f t="shared" ref="G68" ca="1" si="34">SUBSTITUTE(MID(E68,F68+1,999),"$","")</f>
        <v>F48</v>
      </c>
      <c r="H68" s="208">
        <f>ROW(Main!F48)</f>
        <v>48</v>
      </c>
      <c r="I68" s="208">
        <f>COLUMN(Main!F48)</f>
        <v>6</v>
      </c>
      <c r="J68" s="207" t="str">
        <f t="shared" ca="1" si="2"/>
        <v>~</v>
      </c>
      <c r="K68" s="207"/>
      <c r="L68" s="207"/>
      <c r="M68" s="207"/>
      <c r="N68" s="207" t="s">
        <v>470</v>
      </c>
      <c r="O68" s="207" t="s">
        <v>441</v>
      </c>
      <c r="P68" s="212" t="str">
        <f ca="1">J68</f>
        <v>~</v>
      </c>
    </row>
    <row r="69" spans="1:16" x14ac:dyDescent="0.25">
      <c r="A69" s="216"/>
      <c r="B69" s="216"/>
      <c r="C69" s="207"/>
      <c r="D69" s="217" t="str">
        <f>Main!D49</f>
        <v>Course Number</v>
      </c>
      <c r="E69" s="207" t="str">
        <f ca="1">CELL("address",Main!F49)</f>
        <v>'[CA Request v020B14.xlsx]Main'!$F$49</v>
      </c>
      <c r="F69" s="208">
        <f t="shared" ref="F69:F71" ca="1" si="35">FIND("!",E69)</f>
        <v>32</v>
      </c>
      <c r="G69" s="208" t="str">
        <f t="shared" ref="G69:G71" ca="1" si="36">SUBSTITUTE(MID(E69,F69+1,999),"$","")</f>
        <v>F49</v>
      </c>
      <c r="H69" s="208">
        <f>ROW(Main!F49)</f>
        <v>49</v>
      </c>
      <c r="I69" s="208">
        <f>COLUMN(Main!F49)</f>
        <v>6</v>
      </c>
      <c r="J69" s="207" t="str">
        <f t="shared" ca="1" si="2"/>
        <v>~</v>
      </c>
      <c r="K69" s="207"/>
      <c r="L69" s="207"/>
      <c r="M69" s="207"/>
      <c r="N69" s="207" t="s">
        <v>471</v>
      </c>
      <c r="O69" s="207" t="s">
        <v>441</v>
      </c>
      <c r="P69" s="212" t="str">
        <f ca="1">J69</f>
        <v>~</v>
      </c>
    </row>
    <row r="70" spans="1:16" x14ac:dyDescent="0.25">
      <c r="A70" s="216"/>
      <c r="B70" s="216"/>
      <c r="C70" s="207"/>
      <c r="D70" s="217" t="str">
        <f>Main!D50</f>
        <v>Start Date</v>
      </c>
      <c r="E70" s="207" t="str">
        <f ca="1">CELL("address",Main!F50)</f>
        <v>'[CA Request v020B14.xlsx]Main'!$F$50</v>
      </c>
      <c r="F70" s="208">
        <f t="shared" ca="1" si="35"/>
        <v>32</v>
      </c>
      <c r="G70" s="208" t="str">
        <f t="shared" ca="1" si="36"/>
        <v>F50</v>
      </c>
      <c r="H70" s="208">
        <f>ROW(Main!F50)</f>
        <v>50</v>
      </c>
      <c r="I70" s="208">
        <f>COLUMN(Main!F50)</f>
        <v>6</v>
      </c>
      <c r="J70" s="207" t="str">
        <f t="shared" ca="1" si="2"/>
        <v>~</v>
      </c>
      <c r="K70" s="207"/>
      <c r="L70" s="207"/>
      <c r="M70" s="207"/>
      <c r="N70" s="207" t="s">
        <v>472</v>
      </c>
      <c r="O70" s="207" t="s">
        <v>469</v>
      </c>
      <c r="P70" s="212" t="str">
        <f ca="1">J70</f>
        <v>~</v>
      </c>
    </row>
    <row r="71" spans="1:16" x14ac:dyDescent="0.25">
      <c r="A71" s="216"/>
      <c r="B71" s="216"/>
      <c r="C71" s="207"/>
      <c r="D71" s="217" t="str">
        <f>Main!D51</f>
        <v>End Date</v>
      </c>
      <c r="E71" s="207" t="str">
        <f ca="1">CELL("address",Main!F51)</f>
        <v>'[CA Request v020B14.xlsx]Main'!$F$51</v>
      </c>
      <c r="F71" s="208">
        <f t="shared" ca="1" si="35"/>
        <v>32</v>
      </c>
      <c r="G71" s="208" t="str">
        <f t="shared" ca="1" si="36"/>
        <v>F51</v>
      </c>
      <c r="H71" s="208">
        <f>ROW(Main!F51)</f>
        <v>51</v>
      </c>
      <c r="I71" s="208">
        <f>COLUMN(Main!F51)</f>
        <v>6</v>
      </c>
      <c r="J71" s="207" t="str">
        <f t="shared" ca="1" si="2"/>
        <v>~</v>
      </c>
      <c r="K71" s="207"/>
      <c r="L71" s="207"/>
      <c r="M71" s="207"/>
      <c r="N71" s="207" t="s">
        <v>473</v>
      </c>
      <c r="O71" s="207" t="s">
        <v>469</v>
      </c>
      <c r="P71" s="212" t="str">
        <f ca="1">J71</f>
        <v>~</v>
      </c>
    </row>
    <row r="72" spans="1:16" s="201" customFormat="1" x14ac:dyDescent="0.25">
      <c r="A72" s="216"/>
      <c r="B72" s="216"/>
      <c r="C72" s="209" t="s">
        <v>3455</v>
      </c>
      <c r="D72" s="218"/>
      <c r="E72" s="210"/>
      <c r="F72" s="211"/>
      <c r="G72" s="211"/>
      <c r="H72" s="211"/>
      <c r="I72" s="211"/>
      <c r="J72" s="210"/>
      <c r="K72" s="210"/>
      <c r="L72" s="210"/>
      <c r="M72" s="210"/>
      <c r="N72" s="210" t="s">
        <v>429</v>
      </c>
      <c r="O72" s="210"/>
      <c r="P72" s="213"/>
    </row>
    <row r="73" spans="1:16" x14ac:dyDescent="0.25">
      <c r="A73" s="216"/>
      <c r="B73" s="216"/>
      <c r="C73" s="207"/>
      <c r="D73" s="217" t="str">
        <f>Main!D54</f>
        <v>Street Address</v>
      </c>
      <c r="E73" s="207" t="str">
        <f ca="1">CELL("address",Main!F54)</f>
        <v>'[CA Request v020B14.xlsx]Main'!$F$54</v>
      </c>
      <c r="F73" s="208">
        <f ca="1">FIND("!",E73)</f>
        <v>32</v>
      </c>
      <c r="G73" s="208" t="str">
        <f ca="1">SUBSTITUTE(MID(E73,F73+1,999),"$","")</f>
        <v>F54</v>
      </c>
      <c r="H73" s="208">
        <f>ROW(Main!F54)</f>
        <v>54</v>
      </c>
      <c r="I73" s="208">
        <f>COLUMN(Main!F54)</f>
        <v>6</v>
      </c>
      <c r="J73" s="207" t="str">
        <f t="shared" ca="1" si="2"/>
        <v>~</v>
      </c>
      <c r="K73" s="207"/>
      <c r="L73" s="207"/>
      <c r="M73" s="207"/>
      <c r="N73" s="207" t="s">
        <v>458</v>
      </c>
      <c r="O73" s="207" t="s">
        <v>441</v>
      </c>
      <c r="P73" s="212" t="str">
        <f t="shared" ca="1" si="3"/>
        <v>~</v>
      </c>
    </row>
    <row r="74" spans="1:16" x14ac:dyDescent="0.25">
      <c r="A74" s="216"/>
      <c r="B74" s="216"/>
      <c r="C74" s="207"/>
      <c r="D74" s="217" t="str">
        <f>Main!D55</f>
        <v>Address 2</v>
      </c>
      <c r="E74" s="207" t="str">
        <f ca="1">CELL("address",Main!F55)</f>
        <v>'[CA Request v020B14.xlsx]Main'!$F$55</v>
      </c>
      <c r="F74" s="208">
        <f ca="1">FIND("!",E74)</f>
        <v>32</v>
      </c>
      <c r="G74" s="208" t="str">
        <f ca="1">SUBSTITUTE(MID(E74,F74+1,999),"$","")</f>
        <v>F55</v>
      </c>
      <c r="H74" s="208">
        <f>ROW(Main!F55)</f>
        <v>55</v>
      </c>
      <c r="I74" s="208">
        <f>COLUMN(Main!F55)</f>
        <v>6</v>
      </c>
      <c r="J74" s="207" t="str">
        <f t="shared" ca="1" si="2"/>
        <v>~</v>
      </c>
      <c r="K74" s="207"/>
      <c r="L74" s="207"/>
      <c r="M74" s="207"/>
      <c r="N74" s="207" t="s">
        <v>459</v>
      </c>
      <c r="O74" s="207" t="s">
        <v>441</v>
      </c>
      <c r="P74" s="212" t="str">
        <f t="shared" ca="1" si="3"/>
        <v>~</v>
      </c>
    </row>
    <row r="75" spans="1:16" x14ac:dyDescent="0.25">
      <c r="A75" s="216"/>
      <c r="B75" s="216"/>
      <c r="C75" s="207"/>
      <c r="D75" s="217" t="str">
        <f>Main!D56</f>
        <v>Training City</v>
      </c>
      <c r="E75" s="207" t="str">
        <f ca="1">CELL("address",Main!F56)</f>
        <v>'[CA Request v020B14.xlsx]Main'!$F$56</v>
      </c>
      <c r="F75" s="208">
        <f t="shared" ref="F75:F76" ca="1" si="37">FIND("!",E75)</f>
        <v>32</v>
      </c>
      <c r="G75" s="208" t="str">
        <f t="shared" ref="G75:G76" ca="1" si="38">SUBSTITUTE(MID(E75,F75+1,999),"$","")</f>
        <v>F56</v>
      </c>
      <c r="H75" s="208">
        <f>ROW(Main!F56)</f>
        <v>56</v>
      </c>
      <c r="I75" s="208">
        <f>COLUMN(Main!F56)</f>
        <v>6</v>
      </c>
      <c r="J75" s="207" t="str">
        <f t="shared" ca="1" si="2"/>
        <v>~</v>
      </c>
      <c r="K75" s="207"/>
      <c r="L75" s="207"/>
      <c r="M75" s="207"/>
      <c r="N75" s="207" t="s">
        <v>460</v>
      </c>
      <c r="O75" s="207" t="s">
        <v>441</v>
      </c>
      <c r="P75" s="212" t="str">
        <f t="shared" ca="1" si="3"/>
        <v>~</v>
      </c>
    </row>
    <row r="76" spans="1:16" x14ac:dyDescent="0.25">
      <c r="A76" s="216"/>
      <c r="B76" s="216"/>
      <c r="C76" s="207"/>
      <c r="D76" s="217" t="str">
        <f>Main!D57</f>
        <v>Training State</v>
      </c>
      <c r="E76" s="207" t="str">
        <f ca="1">CELL("address",Main!F57)</f>
        <v>'[CA Request v020B14.xlsx]Main'!$F$57</v>
      </c>
      <c r="F76" s="208">
        <f t="shared" ca="1" si="37"/>
        <v>32</v>
      </c>
      <c r="G76" s="208" t="str">
        <f t="shared" ca="1" si="38"/>
        <v>F57</v>
      </c>
      <c r="H76" s="208">
        <f>ROW(Main!AP57)</f>
        <v>57</v>
      </c>
      <c r="I76" s="208">
        <f>COLUMN(Main!F57)</f>
        <v>6</v>
      </c>
      <c r="J76" s="207" t="str">
        <f t="shared" ca="1" si="2"/>
        <v>~</v>
      </c>
      <c r="K76" s="207" t="str">
        <f ca="1">SUBSTITUTE(J76," ","")</f>
        <v>~</v>
      </c>
      <c r="L76" s="207">
        <f ca="1">IF(K76&lt;&gt;"~",FIND("-",K76,1),0)</f>
        <v>0</v>
      </c>
      <c r="M76" s="207"/>
      <c r="N76" s="207" t="s">
        <v>461</v>
      </c>
      <c r="O76" s="207" t="s">
        <v>441</v>
      </c>
      <c r="P76" s="212" t="str">
        <f ca="1">MID(K76,L76+1,999)</f>
        <v>~</v>
      </c>
    </row>
    <row r="77" spans="1:16" x14ac:dyDescent="0.25">
      <c r="A77" s="216"/>
      <c r="B77" s="216"/>
      <c r="C77" s="207"/>
      <c r="D77" s="217" t="str">
        <f>Main!D58</f>
        <v>Training ZIP Code</v>
      </c>
      <c r="E77" s="207" t="str">
        <f ca="1">CELL("address",Main!F58)</f>
        <v>'[CA Request v020B14.xlsx]Main'!$F$58</v>
      </c>
      <c r="F77" s="208">
        <f t="shared" ref="F77" ca="1" si="39">FIND("!",E77)</f>
        <v>32</v>
      </c>
      <c r="G77" s="208" t="str">
        <f t="shared" ref="G77" ca="1" si="40">SUBSTITUTE(MID(E77,F77+1,999),"$","")</f>
        <v>F58</v>
      </c>
      <c r="H77" s="208">
        <f>ROW(Main!F58)</f>
        <v>58</v>
      </c>
      <c r="I77" s="208">
        <f>COLUMN(Main!F58)</f>
        <v>6</v>
      </c>
      <c r="J77" s="207" t="str">
        <f t="shared" ca="1" si="2"/>
        <v>~</v>
      </c>
      <c r="K77" s="207"/>
      <c r="L77" s="207"/>
      <c r="M77" s="207"/>
      <c r="N77" s="207" t="s">
        <v>462</v>
      </c>
      <c r="O77" s="207" t="s">
        <v>441</v>
      </c>
      <c r="P77" s="212" t="str">
        <f t="shared" ca="1" si="3"/>
        <v>~</v>
      </c>
    </row>
    <row r="78" spans="1:16" x14ac:dyDescent="0.25">
      <c r="A78" s="216"/>
      <c r="B78" s="216"/>
      <c r="C78" s="207"/>
      <c r="D78" s="217" t="str">
        <f>Main!D59</f>
        <v>Training Country</v>
      </c>
      <c r="E78" s="207" t="str">
        <f ca="1">CELL("address",Main!F59)</f>
        <v>'[CA Request v020B14.xlsx]Main'!$F$59</v>
      </c>
      <c r="F78" s="208">
        <f t="shared" ref="F78" ca="1" si="41">FIND("!",E78)</f>
        <v>32</v>
      </c>
      <c r="G78" s="208" t="str">
        <f t="shared" ref="G78" ca="1" si="42">SUBSTITUTE(MID(E78,F78+1,999),"$","")</f>
        <v>F59</v>
      </c>
      <c r="H78" s="208">
        <f>ROW(Main!F59)</f>
        <v>59</v>
      </c>
      <c r="I78" s="208">
        <f>COLUMN(Main!F59)</f>
        <v>6</v>
      </c>
      <c r="J78" s="207" t="str">
        <f t="shared" ca="1" si="2"/>
        <v>~</v>
      </c>
      <c r="K78" s="207"/>
      <c r="L78" s="207"/>
      <c r="M78" s="207"/>
      <c r="N78" s="219" t="s">
        <v>463</v>
      </c>
      <c r="O78" s="207" t="s">
        <v>441</v>
      </c>
      <c r="P78" s="212" t="str">
        <f t="shared" ca="1" si="3"/>
        <v>~</v>
      </c>
    </row>
    <row r="79" spans="1:16" s="201" customFormat="1" x14ac:dyDescent="0.25">
      <c r="A79" s="216"/>
      <c r="B79" s="216"/>
      <c r="C79" s="209" t="s">
        <v>474</v>
      </c>
      <c r="D79" s="218"/>
      <c r="E79" s="210"/>
      <c r="F79" s="211"/>
      <c r="G79" s="211"/>
      <c r="H79" s="211"/>
      <c r="I79" s="211"/>
      <c r="J79" s="210"/>
      <c r="K79" s="210"/>
      <c r="L79" s="210"/>
      <c r="M79" s="210"/>
      <c r="N79" s="210" t="s">
        <v>466</v>
      </c>
      <c r="O79" s="210"/>
      <c r="P79" s="213"/>
    </row>
    <row r="80" spans="1:16" x14ac:dyDescent="0.25">
      <c r="A80" s="216"/>
      <c r="B80" s="216"/>
      <c r="C80" s="207"/>
      <c r="D80" s="207"/>
      <c r="E80" s="207"/>
      <c r="F80" s="208"/>
      <c r="G80" s="208"/>
      <c r="H80" s="208"/>
      <c r="I80" s="208"/>
      <c r="J80" s="207"/>
      <c r="K80" s="207"/>
      <c r="L80" s="207"/>
      <c r="M80" s="207"/>
      <c r="N80" s="207"/>
      <c r="O80" s="207"/>
      <c r="P80" s="212"/>
    </row>
    <row r="81" spans="3:16" x14ac:dyDescent="0.25">
      <c r="C81" s="207"/>
      <c r="D81" s="207"/>
      <c r="E81" s="207"/>
      <c r="F81" s="208"/>
      <c r="G81" s="208"/>
      <c r="H81" s="208"/>
      <c r="I81" s="208"/>
      <c r="J81" s="207"/>
      <c r="K81" s="207"/>
      <c r="L81" s="207"/>
      <c r="M81" s="207"/>
      <c r="N81" s="207"/>
      <c r="O81" s="207"/>
      <c r="P81" s="212"/>
    </row>
    <row r="82" spans="3:16" x14ac:dyDescent="0.25">
      <c r="C82" s="207"/>
      <c r="D82" s="207"/>
      <c r="E82" s="207"/>
      <c r="F82" s="208"/>
      <c r="G82" s="208"/>
      <c r="H82" s="208"/>
      <c r="I82" s="208"/>
      <c r="J82" s="207"/>
      <c r="K82" s="207"/>
      <c r="L82" s="207"/>
      <c r="M82" s="207"/>
      <c r="N82" s="207"/>
      <c r="O82" s="207"/>
      <c r="P82" s="212"/>
    </row>
    <row r="83" spans="3:16" x14ac:dyDescent="0.25">
      <c r="C83" s="207"/>
      <c r="D83" s="207"/>
      <c r="E83" s="207"/>
      <c r="F83" s="208"/>
      <c r="G83" s="208"/>
      <c r="H83" s="208"/>
      <c r="I83" s="208"/>
      <c r="J83" s="207"/>
      <c r="K83" s="207"/>
      <c r="L83" s="207"/>
      <c r="M83" s="207"/>
      <c r="N83" s="207"/>
      <c r="O83" s="207"/>
      <c r="P83" s="212"/>
    </row>
    <row r="84" spans="3:16" x14ac:dyDescent="0.25">
      <c r="C84" s="207"/>
      <c r="D84" s="207"/>
      <c r="E84" s="207"/>
      <c r="F84" s="208"/>
      <c r="G84" s="208"/>
      <c r="H84" s="208"/>
      <c r="I84" s="208"/>
      <c r="J84" s="207"/>
      <c r="K84" s="207"/>
      <c r="L84" s="207"/>
      <c r="M84" s="207"/>
      <c r="N84" s="207"/>
      <c r="O84" s="207"/>
      <c r="P84" s="212"/>
    </row>
    <row r="85" spans="3:16" x14ac:dyDescent="0.25">
      <c r="C85" s="207"/>
      <c r="D85" s="207"/>
      <c r="E85" s="207"/>
      <c r="F85" s="208"/>
      <c r="G85" s="208"/>
      <c r="H85" s="208"/>
      <c r="I85" s="208"/>
      <c r="J85" s="207"/>
      <c r="K85" s="207"/>
      <c r="L85" s="207"/>
      <c r="M85" s="207"/>
      <c r="N85" s="207"/>
      <c r="O85" s="207"/>
      <c r="P85" s="212"/>
    </row>
    <row r="86" spans="3:16" x14ac:dyDescent="0.25">
      <c r="C86" s="207"/>
      <c r="D86" s="207"/>
      <c r="E86" s="207"/>
      <c r="F86" s="208"/>
      <c r="G86" s="208"/>
      <c r="H86" s="208"/>
      <c r="I86" s="208"/>
      <c r="J86" s="207"/>
      <c r="K86" s="207"/>
      <c r="L86" s="207"/>
      <c r="M86" s="207"/>
      <c r="N86" s="207"/>
      <c r="O86" s="207"/>
      <c r="P86" s="212"/>
    </row>
    <row r="87" spans="3:16" x14ac:dyDescent="0.25">
      <c r="C87" s="207"/>
      <c r="D87" s="207"/>
      <c r="E87" s="207"/>
      <c r="F87" s="208"/>
      <c r="G87" s="208"/>
      <c r="H87" s="208"/>
      <c r="I87" s="208"/>
      <c r="J87" s="207"/>
      <c r="K87" s="207"/>
      <c r="L87" s="207"/>
      <c r="M87" s="207"/>
      <c r="N87" s="207"/>
      <c r="O87" s="207"/>
      <c r="P87" s="212"/>
    </row>
    <row r="88" spans="3:16" x14ac:dyDescent="0.25">
      <c r="C88" s="207"/>
      <c r="D88" s="207"/>
      <c r="E88" s="207"/>
      <c r="F88" s="208"/>
      <c r="G88" s="208"/>
      <c r="H88" s="208"/>
      <c r="I88" s="208"/>
      <c r="J88" s="207"/>
      <c r="K88" s="207"/>
      <c r="L88" s="207"/>
      <c r="M88" s="207"/>
      <c r="N88" s="207"/>
      <c r="O88" s="207"/>
      <c r="P88" s="212"/>
    </row>
    <row r="89" spans="3:16" x14ac:dyDescent="0.25">
      <c r="C89" s="207"/>
      <c r="D89" s="207"/>
      <c r="E89" s="207"/>
      <c r="F89" s="208"/>
      <c r="G89" s="208"/>
      <c r="H89" s="208"/>
      <c r="I89" s="208"/>
      <c r="J89" s="207"/>
      <c r="K89" s="207"/>
      <c r="L89" s="207"/>
      <c r="M89" s="207"/>
      <c r="N89" s="207"/>
      <c r="O89" s="207"/>
      <c r="P89" s="212"/>
    </row>
    <row r="90" spans="3:16" x14ac:dyDescent="0.25">
      <c r="C90" s="207"/>
      <c r="D90" s="207"/>
      <c r="E90" s="207"/>
      <c r="F90" s="208"/>
      <c r="G90" s="208"/>
      <c r="H90" s="208"/>
      <c r="I90" s="208"/>
      <c r="J90" s="207"/>
      <c r="K90" s="207"/>
      <c r="L90" s="207"/>
      <c r="M90" s="207"/>
      <c r="N90" s="207"/>
      <c r="O90" s="207"/>
      <c r="P90" s="212"/>
    </row>
    <row r="91" spans="3:16" x14ac:dyDescent="0.25">
      <c r="C91" s="207"/>
      <c r="D91" s="207"/>
      <c r="E91" s="207"/>
      <c r="F91" s="208"/>
      <c r="G91" s="208"/>
      <c r="H91" s="208"/>
      <c r="I91" s="208"/>
      <c r="J91" s="207"/>
      <c r="K91" s="207"/>
      <c r="L91" s="207"/>
      <c r="M91" s="207"/>
      <c r="N91" s="207"/>
      <c r="O91" s="207"/>
      <c r="P91" s="212"/>
    </row>
    <row r="92" spans="3:16" x14ac:dyDescent="0.25">
      <c r="C92" s="207"/>
      <c r="D92" s="207"/>
      <c r="E92" s="207"/>
      <c r="F92" s="208"/>
      <c r="G92" s="208"/>
      <c r="H92" s="208"/>
      <c r="I92" s="208"/>
      <c r="J92" s="207"/>
      <c r="K92" s="207"/>
      <c r="L92" s="207"/>
      <c r="M92" s="207"/>
      <c r="N92" s="207"/>
      <c r="O92" s="207"/>
      <c r="P92" s="212"/>
    </row>
    <row r="93" spans="3:16" x14ac:dyDescent="0.25">
      <c r="C93" s="207"/>
      <c r="D93" s="207"/>
      <c r="E93" s="207"/>
      <c r="F93" s="208"/>
      <c r="G93" s="208"/>
      <c r="H93" s="208"/>
      <c r="I93" s="208"/>
      <c r="J93" s="207"/>
      <c r="K93" s="207"/>
      <c r="L93" s="207"/>
      <c r="M93" s="207"/>
      <c r="N93" s="207"/>
      <c r="O93" s="207"/>
      <c r="P93" s="212"/>
    </row>
    <row r="94" spans="3:16" x14ac:dyDescent="0.25">
      <c r="C94" s="207"/>
      <c r="D94" s="207"/>
      <c r="E94" s="207"/>
      <c r="F94" s="208"/>
      <c r="G94" s="208"/>
      <c r="H94" s="208"/>
      <c r="I94" s="208"/>
      <c r="J94" s="207"/>
      <c r="K94" s="207"/>
      <c r="L94" s="207"/>
      <c r="M94" s="207"/>
      <c r="N94" s="207"/>
      <c r="O94" s="207"/>
      <c r="P94" s="212"/>
    </row>
    <row r="95" spans="3:16" x14ac:dyDescent="0.25">
      <c r="C95" s="207"/>
      <c r="D95" s="207"/>
      <c r="E95" s="207"/>
      <c r="F95" s="208"/>
      <c r="G95" s="208"/>
      <c r="H95" s="208"/>
      <c r="I95" s="208"/>
      <c r="J95" s="207"/>
      <c r="K95" s="207"/>
      <c r="L95" s="207"/>
      <c r="M95" s="207"/>
      <c r="N95" s="207"/>
      <c r="O95" s="207"/>
      <c r="P95" s="212"/>
    </row>
    <row r="96" spans="3:16" x14ac:dyDescent="0.25">
      <c r="C96" s="207"/>
      <c r="D96" s="207"/>
      <c r="E96" s="207"/>
      <c r="F96" s="208"/>
      <c r="G96" s="208"/>
      <c r="H96" s="208"/>
      <c r="I96" s="208"/>
      <c r="J96" s="207"/>
      <c r="K96" s="207"/>
      <c r="L96" s="207"/>
      <c r="M96" s="207"/>
      <c r="N96" s="207"/>
      <c r="O96" s="207"/>
      <c r="P96" s="212"/>
    </row>
    <row r="97" spans="3:16" x14ac:dyDescent="0.25">
      <c r="C97" s="207"/>
      <c r="D97" s="207"/>
      <c r="E97" s="207"/>
      <c r="F97" s="208"/>
      <c r="G97" s="208"/>
      <c r="H97" s="208"/>
      <c r="I97" s="208"/>
      <c r="J97" s="207"/>
      <c r="K97" s="207"/>
      <c r="L97" s="207"/>
      <c r="M97" s="207"/>
      <c r="N97" s="207"/>
      <c r="O97" s="207"/>
      <c r="P97" s="212"/>
    </row>
    <row r="98" spans="3:16" x14ac:dyDescent="0.25">
      <c r="C98" s="207"/>
      <c r="D98" s="207"/>
      <c r="E98" s="207"/>
      <c r="F98" s="208"/>
      <c r="G98" s="208"/>
      <c r="H98" s="208"/>
      <c r="I98" s="208"/>
      <c r="J98" s="207"/>
      <c r="K98" s="207"/>
      <c r="L98" s="207"/>
      <c r="M98" s="207"/>
      <c r="N98" s="207"/>
      <c r="O98" s="207"/>
      <c r="P98" s="2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Credential Pathway</vt:lpstr>
      <vt:lpstr>Main</vt:lpstr>
      <vt:lpstr>Page_2_Cost_Details</vt:lpstr>
      <vt:lpstr>RefData</vt:lpstr>
      <vt:lpstr>CredList</vt:lpstr>
      <vt:lpstr>LoadThis</vt:lpstr>
      <vt:lpstr>'Credential Pathway'!Print_Area</vt:lpstr>
      <vt:lpstr>Main!Print_Area</vt:lpstr>
      <vt:lpstr>Page_2_Cost_Details!Print_Area</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Briggs</dc:creator>
  <cp:lastModifiedBy>Padamada, Rachelle A SGT NGTX</cp:lastModifiedBy>
  <cp:lastPrinted>2019-05-10T16:58:20Z</cp:lastPrinted>
  <dcterms:created xsi:type="dcterms:W3CDTF">2018-01-31T21:28:14Z</dcterms:created>
  <dcterms:modified xsi:type="dcterms:W3CDTF">2019-06-12T13:44:10Z</dcterms:modified>
</cp:coreProperties>
</file>