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codeName="ThisWorkbook"/>
  <mc:AlternateContent xmlns:mc="http://schemas.openxmlformats.org/markup-compatibility/2006">
    <mc:Choice Requires="x15">
      <x15ac:absPath xmlns:x15ac="http://schemas.microsoft.com/office/spreadsheetml/2010/11/ac" url="C:\Users\JenniferKAUFFMAN\Documents\GOArmyEd\CQ WORK\Data Updates\"/>
    </mc:Choice>
  </mc:AlternateContent>
  <xr:revisionPtr revIDLastSave="0" documentId="8_{C75B23B4-338A-4CE0-842B-AD74387A6EA5}" xr6:coauthVersionLast="36" xr6:coauthVersionMax="36" xr10:uidLastSave="{00000000-0000-0000-0000-000000000000}"/>
  <bookViews>
    <workbookView xWindow="0" yWindow="19530" windowWidth="23805" windowHeight="11490" tabRatio="499" xr2:uid="{00000000-000D-0000-FFFF-FFFF00000000}"/>
  </bookViews>
  <sheets>
    <sheet name="Instructions" sheetId="6" r:id="rId1"/>
    <sheet name="Main" sheetId="1" r:id="rId2"/>
    <sheet name="Page_2_Cost_Details" sheetId="8" r:id="rId3"/>
    <sheet name="RefData" sheetId="3" state="hidden" r:id="rId4"/>
  </sheets>
  <definedNames>
    <definedName name="_xlnm.Print_Area" localSheetId="1">Main!$B$1:$AD$66</definedName>
    <definedName name="_xlnm.Print_Area" localSheetId="2">Page_2_Cost_Details!$G$2:$P$44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66" i="1" l="1"/>
  <c r="AM36" i="1" l="1"/>
  <c r="AL35" i="1"/>
  <c r="AM37" i="1"/>
  <c r="AL37" i="1" s="1"/>
  <c r="AR36" i="1" l="1"/>
  <c r="AL36" i="1" s="1"/>
  <c r="AL51" i="1"/>
  <c r="A1" i="8"/>
  <c r="H21" i="8" l="1"/>
  <c r="L8" i="8"/>
  <c r="V3" i="8" l="1"/>
  <c r="P60" i="8"/>
  <c r="O60" i="8"/>
  <c r="N60" i="8"/>
  <c r="M60" i="8"/>
  <c r="L60" i="8"/>
  <c r="K60" i="8"/>
  <c r="J60" i="8"/>
  <c r="I60" i="8"/>
  <c r="P57" i="8"/>
  <c r="O57" i="8"/>
  <c r="N57" i="8"/>
  <c r="M57" i="8"/>
  <c r="L57" i="8"/>
  <c r="K57" i="8"/>
  <c r="J57" i="8"/>
  <c r="I57" i="8"/>
  <c r="P54" i="8"/>
  <c r="O54" i="8"/>
  <c r="N54" i="8"/>
  <c r="M54" i="8"/>
  <c r="L54" i="8"/>
  <c r="K54" i="8"/>
  <c r="J54" i="8"/>
  <c r="I54" i="8"/>
  <c r="P51" i="8"/>
  <c r="O51" i="8"/>
  <c r="N51" i="8"/>
  <c r="M51" i="8"/>
  <c r="L51" i="8"/>
  <c r="K51" i="8"/>
  <c r="J51" i="8"/>
  <c r="I51" i="8"/>
  <c r="P48" i="8"/>
  <c r="O48" i="8"/>
  <c r="N48" i="8"/>
  <c r="M48" i="8"/>
  <c r="L48" i="8"/>
  <c r="K48" i="8"/>
  <c r="J48" i="8"/>
  <c r="I48" i="8"/>
  <c r="P45" i="8"/>
  <c r="O45" i="8"/>
  <c r="N45" i="8"/>
  <c r="M45" i="8"/>
  <c r="L45" i="8"/>
  <c r="K45" i="8"/>
  <c r="J45" i="8"/>
  <c r="I45" i="8"/>
  <c r="P42" i="8"/>
  <c r="O42" i="8"/>
  <c r="N42" i="8"/>
  <c r="M42" i="8"/>
  <c r="L42" i="8"/>
  <c r="K42" i="8"/>
  <c r="J42" i="8"/>
  <c r="I42" i="8"/>
  <c r="P39" i="8"/>
  <c r="O39" i="8"/>
  <c r="N39" i="8"/>
  <c r="M39" i="8"/>
  <c r="L39" i="8"/>
  <c r="K39" i="8"/>
  <c r="J39" i="8"/>
  <c r="I39" i="8"/>
  <c r="P36" i="8"/>
  <c r="O36" i="8"/>
  <c r="N36" i="8"/>
  <c r="M36" i="8"/>
  <c r="L36" i="8"/>
  <c r="K36" i="8"/>
  <c r="J36" i="8"/>
  <c r="I36" i="8"/>
  <c r="P33" i="8"/>
  <c r="O33" i="8"/>
  <c r="N33" i="8"/>
  <c r="M33" i="8"/>
  <c r="L33" i="8"/>
  <c r="K33" i="8"/>
  <c r="J33" i="8"/>
  <c r="I33" i="8"/>
  <c r="P30" i="8"/>
  <c r="O30" i="8"/>
  <c r="N30" i="8"/>
  <c r="M30" i="8"/>
  <c r="L30" i="8"/>
  <c r="K30" i="8"/>
  <c r="J30" i="8"/>
  <c r="I30" i="8"/>
  <c r="P27" i="8"/>
  <c r="O27" i="8"/>
  <c r="N27" i="8"/>
  <c r="M27" i="8"/>
  <c r="L27" i="8"/>
  <c r="K27" i="8"/>
  <c r="J27" i="8"/>
  <c r="I27" i="8"/>
  <c r="N68" i="8" l="1"/>
  <c r="H17" i="3" l="1"/>
  <c r="H19" i="3"/>
  <c r="H20" i="3" s="1"/>
  <c r="H21" i="3" s="1"/>
  <c r="H22" i="3" s="1"/>
  <c r="H23" i="3" s="1"/>
  <c r="H24" i="3" s="1"/>
  <c r="H25" i="3" s="1"/>
  <c r="H26" i="3" s="1"/>
  <c r="H27" i="3" s="1"/>
  <c r="H28" i="3" s="1"/>
  <c r="H29" i="3" s="1"/>
  <c r="H30" i="3" s="1"/>
  <c r="H31" i="3" s="1"/>
  <c r="H32" i="3" s="1"/>
  <c r="H33" i="3" s="1"/>
  <c r="H34" i="3" s="1"/>
  <c r="H35" i="3" s="1"/>
  <c r="H36" i="3" s="1"/>
  <c r="H37" i="3" s="1"/>
  <c r="H38" i="3" s="1"/>
  <c r="H39" i="3" s="1"/>
  <c r="H40" i="3" s="1"/>
  <c r="H41" i="3" s="1"/>
  <c r="H42" i="3" s="1"/>
  <c r="H43" i="3" s="1"/>
  <c r="H44" i="3" s="1"/>
  <c r="H45" i="3" s="1"/>
  <c r="H46" i="3" s="1"/>
  <c r="H47" i="3" s="1"/>
  <c r="H48" i="3" s="1"/>
  <c r="H49" i="3" s="1"/>
  <c r="H50" i="3" s="1"/>
  <c r="M10" i="8"/>
  <c r="M9" i="8"/>
  <c r="L11" i="8"/>
  <c r="L10" i="8"/>
  <c r="L9" i="8"/>
  <c r="M11" i="8"/>
  <c r="L12" i="8"/>
  <c r="U14" i="3" l="1"/>
  <c r="Q14" i="3"/>
  <c r="M14" i="3"/>
  <c r="V13" i="3"/>
  <c r="R13" i="3"/>
  <c r="N13" i="3"/>
  <c r="W12" i="3"/>
  <c r="S12" i="3"/>
  <c r="O12" i="3"/>
  <c r="K12" i="3"/>
  <c r="T11" i="3"/>
  <c r="P11" i="3"/>
  <c r="L11" i="3"/>
  <c r="U10" i="3"/>
  <c r="Q10" i="3"/>
  <c r="M10" i="3"/>
  <c r="V9" i="3"/>
  <c r="R9" i="3"/>
  <c r="N9" i="3"/>
  <c r="W8" i="3"/>
  <c r="S8" i="3"/>
  <c r="O8" i="3"/>
  <c r="K8" i="3"/>
  <c r="T7" i="3"/>
  <c r="P7" i="3"/>
  <c r="L7" i="3"/>
  <c r="J12" i="3"/>
  <c r="J8" i="3"/>
  <c r="V14" i="3"/>
  <c r="N14" i="3"/>
  <c r="O13" i="3"/>
  <c r="P12" i="3"/>
  <c r="U11" i="3"/>
  <c r="V10" i="3"/>
  <c r="W9" i="3"/>
  <c r="K9" i="3"/>
  <c r="L8" i="3"/>
  <c r="M7" i="3"/>
  <c r="T14" i="3"/>
  <c r="P14" i="3"/>
  <c r="L14" i="3"/>
  <c r="U13" i="3"/>
  <c r="Q13" i="3"/>
  <c r="M13" i="3"/>
  <c r="V12" i="3"/>
  <c r="R12" i="3"/>
  <c r="N12" i="3"/>
  <c r="W11" i="3"/>
  <c r="S11" i="3"/>
  <c r="O11" i="3"/>
  <c r="K11" i="3"/>
  <c r="T10" i="3"/>
  <c r="P10" i="3"/>
  <c r="L10" i="3"/>
  <c r="U9" i="3"/>
  <c r="Q9" i="3"/>
  <c r="M9" i="3"/>
  <c r="V8" i="3"/>
  <c r="R8" i="3"/>
  <c r="N8" i="3"/>
  <c r="W7" i="3"/>
  <c r="S7" i="3"/>
  <c r="O7" i="3"/>
  <c r="K7" i="3"/>
  <c r="J11" i="3"/>
  <c r="J7" i="3"/>
  <c r="W13" i="3"/>
  <c r="T12" i="3"/>
  <c r="Q11" i="3"/>
  <c r="R10" i="3"/>
  <c r="S9" i="3"/>
  <c r="P8" i="3"/>
  <c r="Q7" i="3"/>
  <c r="J9" i="3"/>
  <c r="W14" i="3"/>
  <c r="S14" i="3"/>
  <c r="O14" i="3"/>
  <c r="K14" i="3"/>
  <c r="T13" i="3"/>
  <c r="P13" i="3"/>
  <c r="L13" i="3"/>
  <c r="U12" i="3"/>
  <c r="Q12" i="3"/>
  <c r="M12" i="3"/>
  <c r="V11" i="3"/>
  <c r="R11" i="3"/>
  <c r="N11" i="3"/>
  <c r="W10" i="3"/>
  <c r="S10" i="3"/>
  <c r="O10" i="3"/>
  <c r="K10" i="3"/>
  <c r="T9" i="3"/>
  <c r="P9" i="3"/>
  <c r="L9" i="3"/>
  <c r="U8" i="3"/>
  <c r="Q8" i="3"/>
  <c r="M8" i="3"/>
  <c r="V7" i="3"/>
  <c r="R7" i="3"/>
  <c r="N7" i="3"/>
  <c r="J14" i="3"/>
  <c r="J10" i="3"/>
  <c r="R14" i="3"/>
  <c r="S13" i="3"/>
  <c r="K13" i="3"/>
  <c r="L12" i="3"/>
  <c r="M11" i="3"/>
  <c r="N10" i="3"/>
  <c r="O9" i="3"/>
  <c r="T8" i="3"/>
  <c r="U7" i="3"/>
  <c r="J13" i="3"/>
  <c r="C3" i="1"/>
  <c r="J15" i="3" l="1"/>
  <c r="O24" i="8"/>
  <c r="K24" i="8"/>
  <c r="O21" i="8"/>
  <c r="K21" i="8"/>
  <c r="M24" i="8"/>
  <c r="M21" i="8"/>
  <c r="P24" i="8"/>
  <c r="P21" i="8"/>
  <c r="L21" i="8"/>
  <c r="N24" i="8"/>
  <c r="J24" i="8"/>
  <c r="N21" i="8"/>
  <c r="J21" i="8"/>
  <c r="I24" i="8"/>
  <c r="I21" i="8"/>
  <c r="L24" i="8"/>
  <c r="V17" i="8"/>
  <c r="U61" i="8"/>
  <c r="H60" i="8"/>
  <c r="F60" i="8"/>
  <c r="N59" i="8"/>
  <c r="M59" i="8"/>
  <c r="J59" i="8"/>
  <c r="U58" i="8"/>
  <c r="H57" i="8"/>
  <c r="F57" i="8"/>
  <c r="N56" i="8"/>
  <c r="M56" i="8"/>
  <c r="J56" i="8"/>
  <c r="U55" i="8"/>
  <c r="H54" i="8"/>
  <c r="F54" i="8"/>
  <c r="N53" i="8"/>
  <c r="M53" i="8"/>
  <c r="J53" i="8"/>
  <c r="U52" i="8"/>
  <c r="H51" i="8"/>
  <c r="F51" i="8"/>
  <c r="N50" i="8"/>
  <c r="M50" i="8"/>
  <c r="J50" i="8"/>
  <c r="U49" i="8"/>
  <c r="H48" i="8"/>
  <c r="F48" i="8"/>
  <c r="N47" i="8"/>
  <c r="M47" i="8"/>
  <c r="J47" i="8"/>
  <c r="U46" i="8"/>
  <c r="H45" i="8"/>
  <c r="F45" i="8"/>
  <c r="N44" i="8"/>
  <c r="M44" i="8"/>
  <c r="J44" i="8"/>
  <c r="U43" i="8"/>
  <c r="H42" i="8"/>
  <c r="F42" i="8"/>
  <c r="N41" i="8"/>
  <c r="M41" i="8"/>
  <c r="J41" i="8"/>
  <c r="U40" i="8"/>
  <c r="H39" i="8"/>
  <c r="F39" i="8"/>
  <c r="N38" i="8"/>
  <c r="M38" i="8"/>
  <c r="J38" i="8"/>
  <c r="U37" i="8"/>
  <c r="H36" i="8"/>
  <c r="F36" i="8"/>
  <c r="N35" i="8"/>
  <c r="M35" i="8"/>
  <c r="J35" i="8"/>
  <c r="U34" i="8"/>
  <c r="H33" i="8"/>
  <c r="F33" i="8"/>
  <c r="N32" i="8"/>
  <c r="M32" i="8"/>
  <c r="J32" i="8"/>
  <c r="U31" i="8"/>
  <c r="H30" i="8"/>
  <c r="F30" i="8"/>
  <c r="N29" i="8"/>
  <c r="M29" i="8"/>
  <c r="J29" i="8"/>
  <c r="U28" i="8"/>
  <c r="H27" i="8"/>
  <c r="F27" i="8"/>
  <c r="N26" i="8"/>
  <c r="M26" i="8"/>
  <c r="J26" i="8"/>
  <c r="U25" i="8"/>
  <c r="H24" i="8"/>
  <c r="F24" i="8"/>
  <c r="N23" i="8"/>
  <c r="M23" i="8"/>
  <c r="J23" i="8"/>
  <c r="V22" i="8"/>
  <c r="V25" i="8" s="1"/>
  <c r="U22" i="8"/>
  <c r="F21" i="8"/>
  <c r="N20" i="8"/>
  <c r="M20" i="8"/>
  <c r="J20" i="8"/>
  <c r="F18" i="8"/>
  <c r="F22" i="8" l="1"/>
  <c r="F58" i="8"/>
  <c r="F46" i="8"/>
  <c r="F34" i="8"/>
  <c r="F55" i="8"/>
  <c r="F43" i="8"/>
  <c r="F31" i="8"/>
  <c r="F52" i="8"/>
  <c r="F40" i="8"/>
  <c r="F28" i="8"/>
  <c r="F61" i="8"/>
  <c r="F49" i="8"/>
  <c r="F37" i="8"/>
  <c r="F25" i="8"/>
  <c r="A22" i="8"/>
  <c r="V28" i="8"/>
  <c r="A25" i="8"/>
  <c r="F17" i="8" l="1"/>
  <c r="H18" i="8" s="1"/>
  <c r="V31" i="8"/>
  <c r="A28" i="8"/>
  <c r="V34" i="8" l="1"/>
  <c r="A31" i="8"/>
  <c r="V37" i="8" l="1"/>
  <c r="A34" i="8"/>
  <c r="V40" i="8" l="1"/>
  <c r="A37" i="8"/>
  <c r="V43" i="8" l="1"/>
  <c r="A40" i="8"/>
  <c r="V46" i="8" l="1"/>
  <c r="A43" i="8"/>
  <c r="V49" i="8" l="1"/>
  <c r="A46" i="8"/>
  <c r="V52" i="8" l="1"/>
  <c r="A49" i="8"/>
  <c r="V55" i="8" l="1"/>
  <c r="A52" i="8"/>
  <c r="V58" i="8" l="1"/>
  <c r="A55" i="8"/>
  <c r="V61" i="8" l="1"/>
  <c r="A61" i="8" s="1"/>
  <c r="A58" i="8"/>
  <c r="AM17" i="1" l="1"/>
  <c r="AR17" i="1" s="1"/>
  <c r="AM15" i="1"/>
  <c r="AR15" i="1" s="1"/>
  <c r="AL24" i="1" l="1"/>
  <c r="AM24" i="1"/>
  <c r="C23" i="1" s="1"/>
  <c r="AL14" i="1" l="1"/>
  <c r="Q29" i="1"/>
  <c r="T29" i="1"/>
  <c r="AR7" i="1" l="1"/>
  <c r="AQ7" i="1"/>
  <c r="AP7" i="1"/>
  <c r="AO7" i="1"/>
  <c r="AM21" i="1"/>
  <c r="AL21" i="1" s="1"/>
  <c r="AM19" i="1"/>
  <c r="AL19" i="1" s="1"/>
  <c r="AM39" i="1"/>
  <c r="AE39" i="1" s="1"/>
  <c r="AL39" i="1" l="1"/>
  <c r="AL17" i="1"/>
  <c r="AL15" i="1"/>
  <c r="AL7" i="1"/>
  <c r="AL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Briggs</author>
  </authors>
  <commentList>
    <comment ref="N39" authorId="0" shapeId="0" xr:uid="{00000000-0006-0000-0100-000001000000}">
      <text>
        <r>
          <rPr>
            <b/>
            <sz val="9"/>
            <color indexed="81"/>
            <rFont val="Tahoma"/>
            <family val="2"/>
          </rPr>
          <t xml:space="preserve">Enter training start date. </t>
        </r>
        <r>
          <rPr>
            <sz val="9"/>
            <color indexed="81"/>
            <rFont val="Tahoma"/>
            <family val="2"/>
          </rPr>
          <t>Date must be in the future. Enter date using format dd-mmm-yyyy (for example, 23-Mar-2019). Both training start and training end dates must be entered.</t>
        </r>
      </text>
    </comment>
    <comment ref="T39" authorId="0" shapeId="0" xr:uid="{00000000-0006-0000-0100-000002000000}">
      <text>
        <r>
          <rPr>
            <b/>
            <sz val="9"/>
            <color indexed="81"/>
            <rFont val="Tahoma"/>
            <family val="2"/>
          </rPr>
          <t xml:space="preserve">Enter training end date. </t>
        </r>
        <r>
          <rPr>
            <sz val="9"/>
            <color indexed="81"/>
            <rFont val="Tahoma"/>
            <family val="2"/>
          </rPr>
          <t>Date must be in the future. Enter date using format dd-mmm-yyyy (for example, 23-May-2019). Both training start and training end dates must be entered. Training end date must occur after training start date.</t>
        </r>
      </text>
    </comment>
  </commentList>
</comments>
</file>

<file path=xl/sharedStrings.xml><?xml version="1.0" encoding="utf-8"?>
<sst xmlns="http://schemas.openxmlformats.org/spreadsheetml/2006/main" count="681" uniqueCount="304">
  <si>
    <t>4.</t>
  </si>
  <si>
    <t>1.</t>
  </si>
  <si>
    <t>7.</t>
  </si>
  <si>
    <t>10.</t>
  </si>
  <si>
    <t>Yes</t>
  </si>
  <si>
    <t>No</t>
  </si>
  <si>
    <t>15.</t>
  </si>
  <si>
    <t>Section A - TRAINEE INFORMATION</t>
  </si>
  <si>
    <t>1a.</t>
  </si>
  <si>
    <t>1b.</t>
  </si>
  <si>
    <t>1c.</t>
  </si>
  <si>
    <t>Vendor Telephone Number</t>
  </si>
  <si>
    <t>1d.</t>
  </si>
  <si>
    <t>Vendor Email Address</t>
  </si>
  <si>
    <t>Management Concepts Inc.
8230 Leesburg Pike Suite 800
Tysons Corner, VA 22182</t>
  </si>
  <si>
    <t>2a.</t>
  </si>
  <si>
    <t>Course Title</t>
  </si>
  <si>
    <t>2b.</t>
  </si>
  <si>
    <t>Course Number Code</t>
  </si>
  <si>
    <t>3.</t>
  </si>
  <si>
    <t>18.</t>
  </si>
  <si>
    <t>Training Vendor: Name &amp; Mailing Address (No., Street, City, State, ZIP code)</t>
  </si>
  <si>
    <t>Instructions:</t>
  </si>
  <si>
    <r>
      <t xml:space="preserve">Applicant`s Name </t>
    </r>
    <r>
      <rPr>
        <b/>
        <i/>
        <sz val="8"/>
        <color theme="1"/>
        <rFont val="Arial Narrow"/>
        <family val="2"/>
      </rPr>
      <t>(Last, First, Middle Initial)</t>
    </r>
  </si>
  <si>
    <t>Organization Mailing Address</t>
  </si>
  <si>
    <t>Supplemental Information</t>
  </si>
  <si>
    <t>CredTitle</t>
  </si>
  <si>
    <t>AgencyName</t>
  </si>
  <si>
    <t>Industry</t>
  </si>
  <si>
    <t>CertCost</t>
  </si>
  <si>
    <t>AgencyAcronym</t>
  </si>
  <si>
    <t>AWS</t>
  </si>
  <si>
    <t>Fitness</t>
  </si>
  <si>
    <t>ACSM</t>
  </si>
  <si>
    <t>Management</t>
  </si>
  <si>
    <t>Trade Skill</t>
  </si>
  <si>
    <t>Cisco Certified Entry Networking Technician (CCENT)</t>
  </si>
  <si>
    <t>Cisco Systems, Inc.</t>
  </si>
  <si>
    <t>Cisco</t>
  </si>
  <si>
    <t>CompTIA Network+ ce</t>
  </si>
  <si>
    <t>CompTIA</t>
  </si>
  <si>
    <t>CompTIA Security+ ce</t>
  </si>
  <si>
    <t>ETA-I</t>
  </si>
  <si>
    <t>Commercial Driver License (CDL)</t>
  </si>
  <si>
    <t>FMCSA</t>
  </si>
  <si>
    <t>Associate Professional in Human Resources (aPHR)</t>
  </si>
  <si>
    <t>HR</t>
  </si>
  <si>
    <t>HRCI</t>
  </si>
  <si>
    <t>Certified Records Manager (CRM)</t>
  </si>
  <si>
    <t>Logistics</t>
  </si>
  <si>
    <t>Certified Lean Six Sigma Green Belt (ICGB)</t>
  </si>
  <si>
    <t>IASSC</t>
  </si>
  <si>
    <t>Systems Security Certified Practitioner (SSCP)</t>
  </si>
  <si>
    <t>Certified Logistics Associate (CLA)</t>
  </si>
  <si>
    <t>MSSC</t>
  </si>
  <si>
    <t>Microsoft Technician (MTA)</t>
  </si>
  <si>
    <t>Microsoft Corporation</t>
  </si>
  <si>
    <t>MS</t>
  </si>
  <si>
    <t>Certified Billing and Coding Specialist (CBCS)</t>
  </si>
  <si>
    <t>Medical</t>
  </si>
  <si>
    <t>NHA</t>
  </si>
  <si>
    <t>NITC</t>
  </si>
  <si>
    <t>ASE</t>
  </si>
  <si>
    <t>Emergency Medical Technician (EMT)</t>
  </si>
  <si>
    <t>NREMT</t>
  </si>
  <si>
    <t>ServSafe Food Protection Manager</t>
  </si>
  <si>
    <t>Food</t>
  </si>
  <si>
    <t>NRAEF</t>
  </si>
  <si>
    <t>Certified Associate in Project Management (CAPM)</t>
  </si>
  <si>
    <t>PMI</t>
  </si>
  <si>
    <r>
      <t>Home Address</t>
    </r>
    <r>
      <rPr>
        <b/>
        <i/>
        <sz val="8"/>
        <color theme="1"/>
        <rFont val="Arial Narrow"/>
        <family val="2"/>
      </rPr>
      <t xml:space="preserve"> (Number, Street, City, State, ZIP Code)</t>
    </r>
  </si>
  <si>
    <t>Credentialing Assistance Request</t>
  </si>
  <si>
    <t>Do not insert documents or images into this Excel file.</t>
  </si>
  <si>
    <t xml:space="preserve"> Other documents required to enroll in course/exam</t>
  </si>
  <si>
    <t xml:space="preserve"> This Excel file</t>
  </si>
  <si>
    <t>Supporting documents</t>
  </si>
  <si>
    <t>The following documents must be attached to your GoArmyEd CRM case to process a Credentialing Assistance Request</t>
  </si>
  <si>
    <t>Application Fee</t>
  </si>
  <si>
    <t>Membership Fee</t>
  </si>
  <si>
    <t>Training</t>
  </si>
  <si>
    <t>Materials</t>
  </si>
  <si>
    <t>Prep Course</t>
  </si>
  <si>
    <t>Boot Camp</t>
  </si>
  <si>
    <t>URL for this item on vendor's web site</t>
  </si>
  <si>
    <t>Publisher</t>
  </si>
  <si>
    <t>Edition</t>
  </si>
  <si>
    <t>Author(s)</t>
  </si>
  <si>
    <t>Vendor Name</t>
  </si>
  <si>
    <t>Type of cost 
(Use dropdown list)</t>
  </si>
  <si>
    <t>Work</t>
  </si>
  <si>
    <t>Personal</t>
  </si>
  <si>
    <t>ISBN</t>
  </si>
  <si>
    <t>Title</t>
  </si>
  <si>
    <t>Price</t>
  </si>
  <si>
    <t>Part Number</t>
  </si>
  <si>
    <t>Item Description</t>
  </si>
  <si>
    <t>Comment</t>
  </si>
  <si>
    <t>Course Number</t>
  </si>
  <si>
    <t>Description</t>
  </si>
  <si>
    <t>Boot Camp Title</t>
  </si>
  <si>
    <t>Fee</t>
  </si>
  <si>
    <t>Fee Amount</t>
  </si>
  <si>
    <t>Mandatory (Y or N)</t>
  </si>
  <si>
    <t>Training Number</t>
  </si>
  <si>
    <t>Training Title</t>
  </si>
  <si>
    <t>Book</t>
  </si>
  <si>
    <t>Quantity</t>
  </si>
  <si>
    <t>Price each</t>
  </si>
  <si>
    <t>Cost</t>
  </si>
  <si>
    <t>Credential Cost</t>
  </si>
  <si>
    <t>Credential Number</t>
  </si>
  <si>
    <t>Credential Name</t>
  </si>
  <si>
    <t xml:space="preserve"> </t>
  </si>
  <si>
    <t>Max #</t>
  </si>
  <si>
    <t>Nr Cols</t>
  </si>
  <si>
    <t>..</t>
  </si>
  <si>
    <t>Cell or home</t>
  </si>
  <si>
    <t>Good date test</t>
  </si>
  <si>
    <t>Cells with significant errors will turn red. Usually this is an incorrectly formed email address, phone number or date.</t>
  </si>
  <si>
    <t>u</t>
  </si>
  <si>
    <r>
      <t>Coments on this objective (optional)</t>
    </r>
    <r>
      <rPr>
        <b/>
        <sz val="8"/>
        <color theme="1"/>
        <rFont val="Wingdings"/>
        <charset val="2"/>
      </rPr>
      <t>Ê</t>
    </r>
  </si>
  <si>
    <r>
      <t xml:space="preserve">Select Credential Sought: </t>
    </r>
    <r>
      <rPr>
        <b/>
        <sz val="8"/>
        <color theme="1"/>
        <rFont val="Wingdings"/>
        <charset val="2"/>
      </rPr>
      <t>ð</t>
    </r>
  </si>
  <si>
    <t>Keep this blank Line --&gt;</t>
  </si>
  <si>
    <t>Important note! Government policy requires the purchase of books and materials from the vendor with the lowest price.</t>
  </si>
  <si>
    <t>ê</t>
  </si>
  <si>
    <t>Place an "x" in each box to indicate your understanding of this requirement</t>
  </si>
  <si>
    <t>Optional -- Additional Comments</t>
  </si>
  <si>
    <t>Insert below additional information or comments regarding your Credentialing Assistance Request</t>
  </si>
  <si>
    <t>You must enter 2 phone numbers: Personal (cell or home) and Work</t>
  </si>
  <si>
    <t>You must enter 2 email addresses: Personal and Work</t>
  </si>
  <si>
    <t>Strip invalid phone number characters</t>
  </si>
  <si>
    <t>Check length</t>
  </si>
  <si>
    <t>Rank</t>
  </si>
  <si>
    <t>Rank List</t>
  </si>
  <si>
    <t>PVT  (E-1)</t>
  </si>
  <si>
    <t>PV2  (E-2)</t>
  </si>
  <si>
    <t>PFC  (E-3)</t>
  </si>
  <si>
    <t>SPC  (E-4)</t>
  </si>
  <si>
    <t>CPL  (E-4)</t>
  </si>
  <si>
    <t>SGT  (E-5)</t>
  </si>
  <si>
    <t>SSG  (E-6)</t>
  </si>
  <si>
    <t>SFC  (E-7)</t>
  </si>
  <si>
    <t>MSG  (E-8)</t>
  </si>
  <si>
    <t>1SG  (E-8)</t>
  </si>
  <si>
    <t>SGM  (E-9)</t>
  </si>
  <si>
    <t>CSM  (E-9)</t>
  </si>
  <si>
    <t>SMA  (E-9)</t>
  </si>
  <si>
    <t>WO1  (W-1)</t>
  </si>
  <si>
    <t>CW2  (W-2)</t>
  </si>
  <si>
    <t>CW3  (W-3)</t>
  </si>
  <si>
    <t>CW4  (W-4)</t>
  </si>
  <si>
    <t>CW5  (W-5)</t>
  </si>
  <si>
    <t>2LT  (O-1)</t>
  </si>
  <si>
    <t>1LT  (O-2)</t>
  </si>
  <si>
    <t>CPT  (O-3)</t>
  </si>
  <si>
    <t>MAJ  (O-4)</t>
  </si>
  <si>
    <t>LTC  (O-5)</t>
  </si>
  <si>
    <t>COL  (O-6)</t>
  </si>
  <si>
    <t>BG  (O-7)</t>
  </si>
  <si>
    <t>MG  (O-8)</t>
  </si>
  <si>
    <t>LTG  (O-9)</t>
  </si>
  <si>
    <t>GEN  (O-10)</t>
  </si>
  <si>
    <t>GA  (O-10)</t>
  </si>
  <si>
    <t>Put "x" in box if login is required to purchase</t>
  </si>
  <si>
    <t>Component List</t>
  </si>
  <si>
    <t>RA</t>
  </si>
  <si>
    <t>ARNG</t>
  </si>
  <si>
    <t>USAR</t>
  </si>
  <si>
    <t>Component</t>
  </si>
  <si>
    <t>TRUE = Multiple requests</t>
  </si>
  <si>
    <t>TRUE = ALL BLANK (No Data)</t>
  </si>
  <si>
    <t>ALL FIELDS HIGHLIGHTED IN YELLOW ARE REQUIRED</t>
  </si>
  <si>
    <t>Version History</t>
  </si>
  <si>
    <t>XL017</t>
  </si>
  <si>
    <t>Initial released version</t>
  </si>
  <si>
    <t>Fixed date format checking issue at cell T13</t>
  </si>
  <si>
    <t>Updated conditional formatting for the 4 "Type of Request" boxes at U7</t>
  </si>
  <si>
    <t>Changed Cells?</t>
  </si>
  <si>
    <t>n/a</t>
  </si>
  <si>
    <t>Added Component drop-down to cell Q30</t>
  </si>
  <si>
    <t>XL018 - 29 May 2018</t>
  </si>
  <si>
    <r>
      <t xml:space="preserve">Training Start </t>
    </r>
    <r>
      <rPr>
        <b/>
        <i/>
        <sz val="8"/>
        <color theme="1"/>
        <rFont val="Arial Narrow"/>
        <family val="2"/>
      </rPr>
      <t>(dd-mmm-yyyy)</t>
    </r>
  </si>
  <si>
    <r>
      <t xml:space="preserve">Training End </t>
    </r>
    <r>
      <rPr>
        <b/>
        <i/>
        <sz val="8"/>
        <color theme="1"/>
        <rFont val="Arial Narrow"/>
        <family val="2"/>
      </rPr>
      <t>(dd-mmm-yyyy)</t>
    </r>
  </si>
  <si>
    <t>Changed "blank field" conditional format color to make it more obvious</t>
  </si>
  <si>
    <t>Added comment to DOB field - explains format and reason for collecting</t>
  </si>
  <si>
    <t>Changed format description of dates from "dd-mm-yyy" to "dd-mmm-yyyy"</t>
  </si>
  <si>
    <t>Added rudimentary date validity checking for DOB</t>
  </si>
  <si>
    <t>XL019</t>
  </si>
  <si>
    <t>Added data validation for Page-2 cost cells</t>
  </si>
  <si>
    <t>Cost OK?</t>
  </si>
  <si>
    <t>Nr Values</t>
  </si>
  <si>
    <t>Changed cell U19 on Page 2 from formula to literal (=1) to fix cost cluster numbers</t>
  </si>
  <si>
    <t>Improved conditional formatting on Page 2</t>
  </si>
  <si>
    <t>XL019 - 6 Jun 2018</t>
  </si>
  <si>
    <t>Credentialing Assistance (CA) Pathway Plan</t>
  </si>
  <si>
    <t>Semester Hour</t>
  </si>
  <si>
    <t>Clock Hour</t>
  </si>
  <si>
    <t>Quarter Hour</t>
  </si>
  <si>
    <t>CEU</t>
  </si>
  <si>
    <t>Added instructions sheet</t>
  </si>
  <si>
    <t>Added Credential Pathway sheet</t>
  </si>
  <si>
    <t>DO NOT DELETE THIS ROW WITHOUT MODIFYING THE INPUT MAP TABLE</t>
  </si>
  <si>
    <t>Privacy Act Statement</t>
  </si>
  <si>
    <t>The primary purpose of the information collected is for use in the administration of the Federal Training Program (FTP) to document the nomination of trainees and completion of training. Information collected may also be provided to other agencies and to Congress upon request. This information becomes a part of the permanent employment record of participants in training programs, and should be included in the Governmentwide electronic system, (the Enterprise Human Resource Integration system (EHRI) and is subject to all of the published routine uses of that system of records.</t>
  </si>
  <si>
    <t>Purposes and Uses</t>
  </si>
  <si>
    <t>Effects and Nondisclosure</t>
  </si>
  <si>
    <t xml:space="preserve">Providing the personal information requested is voluntary; however, failure to provide this information may result in ineligibility for participation in training programs or errors in the processing of training you have applied for or completed.   </t>
  </si>
  <si>
    <t>This information is  being collected under the authority of 5 U.S.C. § 4115, a provision of The Government Employees Training Act.</t>
  </si>
  <si>
    <t>Authority</t>
  </si>
  <si>
    <t>AGR-NG</t>
  </si>
  <si>
    <t>AGR-AR</t>
  </si>
  <si>
    <t>MOS length (chars)</t>
  </si>
  <si>
    <t>Max field length is 254 characters!</t>
  </si>
  <si>
    <t>Instructions - Do the following for each cost item in your Credentialing Assistance Request</t>
  </si>
  <si>
    <t>Submit separate documentation via separate CRM cases if you would like to request both types of Credentialing Assistance.</t>
  </si>
  <si>
    <t>Click on the cell labeled "Pick cost type from drop-down", then use the drop-down list to select a cost type.</t>
  </si>
  <si>
    <t>Use the drop-down list to select cost type, then fill in the values for the newly-visible fields.</t>
  </si>
  <si>
    <r>
      <t xml:space="preserve">If the item must be purchased from a source that requires your </t>
    </r>
    <r>
      <rPr>
        <b/>
        <sz val="16"/>
        <color rgb="FF0000FF"/>
        <rFont val="Calibri"/>
        <family val="2"/>
        <scheme val="minor"/>
      </rPr>
      <t>login credentials</t>
    </r>
    <r>
      <rPr>
        <sz val="16"/>
        <color rgb="FF0000FF"/>
        <rFont val="Calibri"/>
        <family val="2"/>
        <scheme val="minor"/>
      </rPr>
      <t>, check the box in column "D" - we will contact you for details</t>
    </r>
  </si>
  <si>
    <r>
      <t xml:space="preserve">This CA request is for </t>
    </r>
    <r>
      <rPr>
        <b/>
        <sz val="14"/>
        <color rgb="FF0000FF"/>
        <rFont val="Calibri"/>
        <family val="2"/>
        <scheme val="minor"/>
      </rPr>
      <t>preparation</t>
    </r>
    <r>
      <rPr>
        <sz val="14"/>
        <color rgb="FF0000FF"/>
        <rFont val="Calibri"/>
        <family val="2"/>
        <scheme val="minor"/>
      </rPr>
      <t xml:space="preserve"> for obtaining an approved Credential, Certification or License</t>
    </r>
  </si>
  <si>
    <r>
      <t xml:space="preserve">This CA request is for </t>
    </r>
    <r>
      <rPr>
        <b/>
        <sz val="14"/>
        <color rgb="FF0000FF"/>
        <rFont val="Calibri"/>
        <family val="2"/>
        <scheme val="minor"/>
      </rPr>
      <t>obtaining</t>
    </r>
    <r>
      <rPr>
        <sz val="14"/>
        <color rgb="FF0000FF"/>
        <rFont val="Calibri"/>
        <family val="2"/>
        <scheme val="minor"/>
      </rPr>
      <t xml:space="preserve"> an approved Credential, Certification or License</t>
    </r>
  </si>
  <si>
    <t>Address of Training Site (if same,write "Same" in the space below)</t>
  </si>
  <si>
    <t>If needed, put screen shots in a separate Word, PowerPoint or PDF file. Label each screen shot.</t>
  </si>
  <si>
    <r>
      <t xml:space="preserve">When saving files, include your name as part of the file name. Example: </t>
    </r>
    <r>
      <rPr>
        <b/>
        <sz val="11"/>
        <color theme="1"/>
        <rFont val="Times New Roman"/>
        <family val="1"/>
      </rPr>
      <t>"Supplemental Excel for Smith, Jennifer S.xlsx"</t>
    </r>
  </si>
  <si>
    <t>PROTECT AND HIDE THIS SHEET WHEN PUBLISHING!</t>
  </si>
  <si>
    <t>AWS Certified Solutions Architect - Associate</t>
  </si>
  <si>
    <t>Amazon Web Services (AWS)</t>
  </si>
  <si>
    <t>Computer</t>
  </si>
  <si>
    <t>CompTIA A+ ce</t>
  </si>
  <si>
    <t>Computing Technology Industry Association (CompTIA)</t>
  </si>
  <si>
    <t>International Information Systems Security Certification Consortium, Inc. ((ISC)2)</t>
  </si>
  <si>
    <t>SSCP</t>
  </si>
  <si>
    <t>Microsoft Certified Solutions Associate (MCSA): SQL Server 2012/2014</t>
  </si>
  <si>
    <t>MCSA</t>
  </si>
  <si>
    <t>Microsoft Certified Solutions Associate (MCSA): Windows Server 2012</t>
  </si>
  <si>
    <t>Microsoft Office Specialist (MOS):  Microsoft Office 2016</t>
  </si>
  <si>
    <t>ACSM Certified Personal Trainer (CPT)</t>
  </si>
  <si>
    <t>American College of Sports Medicine (ACSM)</t>
  </si>
  <si>
    <t>National Restaurant Association Educational Foundation (NRAEF)</t>
  </si>
  <si>
    <t>Human Resource Certification Institute (HRCI)</t>
  </si>
  <si>
    <t>Institute of Certified Records Managers (IRCM)</t>
  </si>
  <si>
    <t>IRCM</t>
  </si>
  <si>
    <t>Manufacturing Skill Standards Council (MSSC)</t>
  </si>
  <si>
    <t>Overhead Crane Operator</t>
  </si>
  <si>
    <t>National Commission for the Certification of Crane Operators (NCCCO)</t>
  </si>
  <si>
    <t>NCCCO</t>
  </si>
  <si>
    <r>
      <t>Automotive Serv</t>
    </r>
    <r>
      <rPr>
        <sz val="9"/>
        <rFont val="Arial"/>
        <family val="2"/>
      </rPr>
      <t>ice Consultant C1</t>
    </r>
  </si>
  <si>
    <t>National Institute for Automotive Service Excellence (ASE)</t>
  </si>
  <si>
    <t>Project Management Institute (PMI)</t>
  </si>
  <si>
    <t>International Association for Six Sigma Certification (IASSC)</t>
  </si>
  <si>
    <t>Management:</t>
  </si>
  <si>
    <t>National Healthcareer Association (NHA)</t>
  </si>
  <si>
    <t>National Registry of Emergency Medical Technicians (NREMT)</t>
  </si>
  <si>
    <t>Certified Welder (CW)</t>
  </si>
  <si>
    <t>American Welding Society (CWS)</t>
  </si>
  <si>
    <t>Associate Electronics Technician (CETa)</t>
  </si>
  <si>
    <t>Electronics Technicians Assocation, International (ETA-I)</t>
  </si>
  <si>
    <t>Electronics Associate DC (EM1)</t>
  </si>
  <si>
    <t>Electronics Associate AC (EM2)</t>
  </si>
  <si>
    <t>Electronics Associate Analog (EM3)</t>
  </si>
  <si>
    <t>Electronics Associate Digital (EM4)</t>
  </si>
  <si>
    <t>Electronics Associate Comprehensive (EM5)</t>
  </si>
  <si>
    <t>STAR HVACR Mastery</t>
  </si>
  <si>
    <t>National Inspection Testing and Certification Corporation (NITC)</t>
  </si>
  <si>
    <t>United States Department of Transportation (FMCSA)</t>
  </si>
  <si>
    <t>Transportation</t>
  </si>
  <si>
    <t>Select Desired Credential from Drop Down List below</t>
  </si>
  <si>
    <t>Credential Sought:</t>
  </si>
  <si>
    <t>Credential</t>
  </si>
  <si>
    <t>Cred Exam Number</t>
  </si>
  <si>
    <t>Cred Exam Description</t>
  </si>
  <si>
    <t>Credentialing Objective</t>
  </si>
  <si>
    <t>Domestic or DSN  
Ex: (123) 456-7890
Ex: DSN 312-555-1212</t>
  </si>
  <si>
    <t>You may not combine the cost of the credential with other related costs (books, training classes, etc.) in one CRM case.</t>
  </si>
  <si>
    <t xml:space="preserve"> Signed SOU (separate document -- upload with your CRM case</t>
  </si>
  <si>
    <t>You must select a credential on the Main tab</t>
  </si>
  <si>
    <t>Books</t>
  </si>
  <si>
    <t>Cred-Prep Offset</t>
  </si>
  <si>
    <t>Blank</t>
  </si>
  <si>
    <t>Prep</t>
  </si>
  <si>
    <t>Cred</t>
  </si>
  <si>
    <t>Allowed cost item string</t>
  </si>
  <si>
    <t>Test for credential selection</t>
  </si>
  <si>
    <t>Ø</t>
  </si>
  <si>
    <t>Repeat for each cost item.</t>
  </si>
  <si>
    <t>Test for Training Vendor name</t>
  </si>
  <si>
    <t>Test for email</t>
  </si>
  <si>
    <t>Project Management Professional (PMP)</t>
  </si>
  <si>
    <t>PMP</t>
  </si>
  <si>
    <t>To submit your request for Credentialing Assistance, follow the directions below:</t>
  </si>
  <si>
    <t>Meet with your Education Center or contact your Education Office to continue the CA request process.</t>
  </si>
  <si>
    <t>Ensure your credential / licensure is listed in the dropdown list on the "Main" tab</t>
  </si>
  <si>
    <t>This process will include completing a CRM case in GoArmyEd. Upload this Excel file as part of the case.</t>
  </si>
  <si>
    <r>
      <t xml:space="preserve">Put an "x" in </t>
    </r>
    <r>
      <rPr>
        <b/>
        <sz val="14"/>
        <color rgb="FF0000FF"/>
        <rFont val="Calibri"/>
        <family val="2"/>
        <scheme val="minor"/>
      </rPr>
      <t>only one</t>
    </r>
    <r>
      <rPr>
        <sz val="14"/>
        <color rgb="FF0000FF"/>
        <rFont val="Calibri"/>
        <family val="2"/>
        <scheme val="minor"/>
      </rPr>
      <t xml:space="preserve"> box below. See allowed cost types to the right ---&gt;</t>
    </r>
  </si>
  <si>
    <t>Version XL019Q (5 Nov 2018) -- previous versions are obsolete</t>
  </si>
  <si>
    <r>
      <t xml:space="preserve">Fields highlighted in yellow are </t>
    </r>
    <r>
      <rPr>
        <b/>
        <sz val="10"/>
        <color theme="1"/>
        <rFont val="Calibri"/>
        <family val="2"/>
        <scheme val="minor"/>
      </rPr>
      <t>mandatory.</t>
    </r>
    <r>
      <rPr>
        <sz val="10"/>
        <color theme="1"/>
        <rFont val="Calibri"/>
        <family val="2"/>
        <scheme val="minor"/>
      </rPr>
      <t xml:space="preserve">
Ignore areas that are shaded light grey. They are not needed to process your request.</t>
    </r>
  </si>
  <si>
    <t>x</t>
  </si>
  <si>
    <t>COST ITEMIZATION</t>
  </si>
  <si>
    <t>Section B - TRAINING COURSE DATA
You may select a credential offered either online or at a "brick and mortar" institution</t>
  </si>
  <si>
    <t>Gather all required documents (Any mandatory forms required for the training).</t>
  </si>
  <si>
    <t>For information about credentials / licensures, visit https://www.cool.army.mil</t>
  </si>
  <si>
    <t>Fill out the "MAIN" and Page_2_Cost_Details tabs in this Excel file.</t>
  </si>
  <si>
    <t xml:space="preserve">Before your CA request is submitted for approval, a Soldier must meet with an Education Counselor (ARNG/USAR Soldiers must contact their servicing education office) to ensure packet completion.  </t>
  </si>
  <si>
    <t/>
  </si>
  <si>
    <t>afda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</si>
</sst>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yyyy\-mm\-dd"/>
    <numFmt numFmtId="165" formatCode="[$-409]d\-mmm\-yyyy;@"/>
    <numFmt numFmtId="166" formatCode="&quot;$&quot;#,##0.00"/>
    <numFmt numFmtId="167" formatCode="[$-409]d\-mmm\-yy;@"/>
    <numFmt numFmtId="168" formatCode="_(* #,##0_);_(* \(#,##0\);_(* &quot;-&quot;??_);_(@_)"/>
  </numFmts>
  <fonts count="86" x14ac:knownFonts="1">
    <font>
      <sz val="11"/>
      <color theme="1"/>
      <name val="Calibri"/>
      <family val="2"/>
      <scheme val="minor"/>
    </font>
    <font>
      <sz val="9"/>
      <color theme="1"/>
      <name val="Calibri"/>
      <family val="2"/>
      <scheme val="minor"/>
    </font>
    <font>
      <b/>
      <sz val="14"/>
      <color theme="1"/>
      <name val="Calibri"/>
      <family val="2"/>
      <scheme val="minor"/>
    </font>
    <font>
      <b/>
      <sz val="9"/>
      <color theme="1"/>
      <name val="Calibri"/>
      <family val="2"/>
      <scheme val="minor"/>
    </font>
    <font>
      <sz val="9"/>
      <color theme="1" tint="0.499984740745262"/>
      <name val="Calibri"/>
      <family val="2"/>
      <scheme val="minor"/>
    </font>
    <font>
      <sz val="9"/>
      <color theme="3" tint="0.59999389629810485"/>
      <name val="Calibri"/>
      <family val="2"/>
      <scheme val="minor"/>
    </font>
    <font>
      <i/>
      <sz val="8"/>
      <color theme="1"/>
      <name val="Times New Roman"/>
      <family val="1"/>
    </font>
    <font>
      <i/>
      <sz val="9"/>
      <color theme="1"/>
      <name val="Times New Roman"/>
      <family val="1"/>
    </font>
    <font>
      <sz val="11"/>
      <color theme="1"/>
      <name val="Calibri"/>
      <family val="2"/>
      <scheme val="minor"/>
    </font>
    <font>
      <sz val="12"/>
      <color theme="1"/>
      <name val="Calibri"/>
      <family val="2"/>
      <scheme val="minor"/>
    </font>
    <font>
      <sz val="8"/>
      <color theme="1"/>
      <name val="Calibri"/>
      <family val="2"/>
      <scheme val="minor"/>
    </font>
    <font>
      <b/>
      <sz val="11"/>
      <color theme="1"/>
      <name val="Calibri"/>
      <family val="2"/>
      <scheme val="minor"/>
    </font>
    <font>
      <b/>
      <sz val="12"/>
      <color theme="1"/>
      <name val="Calibri"/>
      <family val="2"/>
      <scheme val="minor"/>
    </font>
    <font>
      <sz val="8"/>
      <color theme="1"/>
      <name val="Arial Narrow"/>
      <family val="2"/>
    </font>
    <font>
      <sz val="8"/>
      <color theme="1" tint="0.499984740745262"/>
      <name val="Arial Narrow"/>
      <family val="2"/>
    </font>
    <font>
      <sz val="10"/>
      <color theme="1"/>
      <name val="Calibri"/>
      <family val="2"/>
      <scheme val="minor"/>
    </font>
    <font>
      <b/>
      <sz val="10"/>
      <color theme="1"/>
      <name val="Calibri"/>
      <family val="2"/>
      <scheme val="minor"/>
    </font>
    <font>
      <i/>
      <sz val="8"/>
      <color theme="1" tint="0.499984740745262"/>
      <name val="Times New Roman"/>
      <family val="1"/>
    </font>
    <font>
      <sz val="8"/>
      <color theme="1" tint="0.499984740745262"/>
      <name val="Calibri"/>
      <family val="2"/>
      <scheme val="minor"/>
    </font>
    <font>
      <sz val="12"/>
      <color theme="1" tint="0.499984740745262"/>
      <name val="Calibri"/>
      <family val="2"/>
      <scheme val="minor"/>
    </font>
    <font>
      <sz val="6"/>
      <color theme="1" tint="0.499984740745262"/>
      <name val="Arial Narrow"/>
      <family val="2"/>
    </font>
    <font>
      <b/>
      <sz val="8"/>
      <color theme="1"/>
      <name val="Arial Narrow"/>
      <family val="2"/>
    </font>
    <font>
      <b/>
      <i/>
      <sz val="8"/>
      <color theme="1"/>
      <name val="Arial Narrow"/>
      <family val="2"/>
    </font>
    <font>
      <sz val="11"/>
      <color indexed="8"/>
      <name val="Calibri"/>
      <family val="2"/>
    </font>
    <font>
      <sz val="10"/>
      <color indexed="8"/>
      <name val="Arial"/>
      <family val="2"/>
    </font>
    <font>
      <sz val="6"/>
      <color theme="0" tint="-0.14999847407452621"/>
      <name val="Calibri"/>
      <family val="2"/>
      <scheme val="minor"/>
    </font>
    <font>
      <sz val="10"/>
      <color theme="1"/>
      <name val="Franklin Gothic Medium Cond"/>
      <family val="2"/>
    </font>
    <font>
      <sz val="9"/>
      <color theme="1"/>
      <name val="Arial Narrow"/>
      <family val="2"/>
    </font>
    <font>
      <sz val="8"/>
      <color theme="0" tint="-0.499984740745262"/>
      <name val="Arial Narrow"/>
      <family val="2"/>
    </font>
    <font>
      <sz val="9"/>
      <color theme="1" tint="0.34998626667073579"/>
      <name val="Calibri"/>
      <family val="2"/>
      <scheme val="minor"/>
    </font>
    <font>
      <i/>
      <sz val="10"/>
      <color theme="1"/>
      <name val="Times New Roman"/>
      <family val="1"/>
    </font>
    <font>
      <sz val="9"/>
      <color theme="1" tint="4.9989318521683403E-2"/>
      <name val="Calibri"/>
      <family val="2"/>
      <scheme val="minor"/>
    </font>
    <font>
      <sz val="9"/>
      <name val="Calibri"/>
      <family val="2"/>
      <scheme val="minor"/>
    </font>
    <font>
      <sz val="11"/>
      <color theme="1"/>
      <name val="Franklin Gothic Medium Cond"/>
      <family val="2"/>
    </font>
    <font>
      <sz val="9"/>
      <color rgb="FFFF0000"/>
      <name val="Calibri"/>
      <family val="2"/>
      <scheme val="minor"/>
    </font>
    <font>
      <b/>
      <sz val="9"/>
      <color rgb="FFFF0000"/>
      <name val="Calibri"/>
      <family val="2"/>
      <scheme val="minor"/>
    </font>
    <font>
      <sz val="9"/>
      <color rgb="FFFF0000"/>
      <name val="Arial Narrow"/>
      <family val="2"/>
    </font>
    <font>
      <sz val="8"/>
      <color rgb="FFFF0000"/>
      <name val="Arial Narrow"/>
      <family val="2"/>
    </font>
    <font>
      <sz val="10"/>
      <color rgb="FF000000"/>
      <name val="Franklin Gothic Medium Cond"/>
      <family val="2"/>
    </font>
    <font>
      <sz val="9"/>
      <color theme="1"/>
      <name val="Wingdings"/>
      <charset val="2"/>
    </font>
    <font>
      <b/>
      <sz val="8"/>
      <color theme="1"/>
      <name val="Wingdings"/>
      <charset val="2"/>
    </font>
    <font>
      <sz val="14"/>
      <color theme="1"/>
      <name val="Calibri"/>
      <family val="2"/>
      <scheme val="minor"/>
    </font>
    <font>
      <sz val="9"/>
      <name val="Arial Narrow"/>
      <family val="2"/>
    </font>
    <font>
      <sz val="11"/>
      <color rgb="FF0000FF"/>
      <name val="Calibri"/>
      <family val="2"/>
      <scheme val="minor"/>
    </font>
    <font>
      <sz val="11"/>
      <color theme="1"/>
      <name val="Arial Black"/>
      <family val="2"/>
    </font>
    <font>
      <sz val="10"/>
      <color theme="1"/>
      <name val="Calibri"/>
      <family val="2"/>
    </font>
    <font>
      <sz val="9"/>
      <color indexed="81"/>
      <name val="Tahoma"/>
      <family val="2"/>
    </font>
    <font>
      <b/>
      <sz val="9"/>
      <color indexed="81"/>
      <name val="Tahoma"/>
      <family val="2"/>
    </font>
    <font>
      <i/>
      <sz val="8"/>
      <name val="Times New Roman"/>
      <family val="1"/>
    </font>
    <font>
      <i/>
      <sz val="8"/>
      <color rgb="FFFF0000"/>
      <name val="Arial Narrow"/>
      <family val="2"/>
    </font>
    <font>
      <sz val="12"/>
      <name val="Calibri"/>
      <family val="2"/>
    </font>
    <font>
      <b/>
      <sz val="12"/>
      <color rgb="FF000000"/>
      <name val="Calibri"/>
      <family val="2"/>
    </font>
    <font>
      <sz val="12"/>
      <color rgb="FF000000"/>
      <name val="Calibri"/>
      <family val="2"/>
    </font>
    <font>
      <sz val="11"/>
      <color theme="0"/>
      <name val="Calibri"/>
      <family val="2"/>
      <scheme val="minor"/>
    </font>
    <font>
      <b/>
      <sz val="11"/>
      <color rgb="FFFF0000"/>
      <name val="Calibri"/>
      <family val="2"/>
      <scheme val="minor"/>
    </font>
    <font>
      <sz val="8"/>
      <color theme="0" tint="-0.249977111117893"/>
      <name val="Arial Narrow"/>
      <family val="2"/>
    </font>
    <font>
      <b/>
      <sz val="8"/>
      <color theme="0" tint="-0.499984740745262"/>
      <name val="Arial Narrow"/>
      <family val="2"/>
    </font>
    <font>
      <b/>
      <sz val="9"/>
      <color theme="0" tint="-0.499984740745262"/>
      <name val="Calibri"/>
      <family val="2"/>
      <scheme val="minor"/>
    </font>
    <font>
      <b/>
      <sz val="16"/>
      <color theme="1"/>
      <name val="Calibri"/>
      <family val="2"/>
      <scheme val="minor"/>
    </font>
    <font>
      <sz val="11"/>
      <color theme="4" tint="-0.249977111117893"/>
      <name val="Calibri"/>
      <family val="2"/>
      <scheme val="minor"/>
    </font>
    <font>
      <b/>
      <sz val="11"/>
      <color rgb="FFC00000"/>
      <name val="Calibri"/>
      <family val="2"/>
      <scheme val="minor"/>
    </font>
    <font>
      <sz val="14"/>
      <color theme="1"/>
      <name val="Franklin Gothic Heavy"/>
      <family val="2"/>
    </font>
    <font>
      <sz val="16"/>
      <color rgb="FF0000FF"/>
      <name val="Calibri"/>
      <family val="2"/>
      <scheme val="minor"/>
    </font>
    <font>
      <b/>
      <sz val="16"/>
      <color rgb="FF0000FF"/>
      <name val="Calibri"/>
      <family val="2"/>
      <scheme val="minor"/>
    </font>
    <font>
      <b/>
      <sz val="14"/>
      <color rgb="FF0000FF"/>
      <name val="Calibri"/>
      <family val="2"/>
      <scheme val="minor"/>
    </font>
    <font>
      <sz val="14"/>
      <color rgb="FF0000FF"/>
      <name val="Calibri"/>
      <family val="2"/>
      <scheme val="minor"/>
    </font>
    <font>
      <b/>
      <sz val="11"/>
      <color theme="1"/>
      <name val="Times New Roman"/>
      <family val="1"/>
    </font>
    <font>
      <sz val="16"/>
      <color rgb="FFFF0000"/>
      <name val="Calibri"/>
      <family val="2"/>
    </font>
    <font>
      <u/>
      <sz val="11"/>
      <color theme="10"/>
      <name val="Calibri"/>
      <family val="2"/>
      <scheme val="minor"/>
    </font>
    <font>
      <sz val="9"/>
      <name val="Arial"/>
      <family val="2"/>
    </font>
    <font>
      <sz val="9"/>
      <color theme="1"/>
      <name val="Arial"/>
      <family val="2"/>
    </font>
    <font>
      <b/>
      <u/>
      <sz val="11"/>
      <color theme="1"/>
      <name val="Calibri"/>
      <family val="2"/>
      <scheme val="minor"/>
    </font>
    <font>
      <b/>
      <sz val="16"/>
      <color rgb="FFFF0000"/>
      <name val="Calibri"/>
      <family val="2"/>
      <scheme val="minor"/>
    </font>
    <font>
      <sz val="8"/>
      <color theme="0" tint="-0.14999847407452621"/>
      <name val="Calibri"/>
      <family val="2"/>
      <scheme val="minor"/>
    </font>
    <font>
      <sz val="8"/>
      <color theme="0" tint="-0.14999847407452621"/>
      <name val="Arial Narrow"/>
      <family val="2"/>
    </font>
    <font>
      <sz val="8"/>
      <color theme="0" tint="-0.14999847407452621"/>
      <name val="Wingdings"/>
      <charset val="2"/>
    </font>
    <font>
      <sz val="11"/>
      <color theme="0" tint="-0.14999847407452621"/>
      <name val="Calibri"/>
      <family val="2"/>
      <scheme val="minor"/>
    </font>
    <font>
      <sz val="11"/>
      <color theme="0" tint="-0.14999847407452621"/>
      <name val="Arial Black"/>
      <family val="2"/>
    </font>
    <font>
      <sz val="11"/>
      <color theme="0" tint="-0.14999847407452621"/>
      <name val="Wingdings"/>
      <charset val="2"/>
    </font>
    <font>
      <b/>
      <sz val="14"/>
      <color theme="0"/>
      <name val="Calibri"/>
      <family val="2"/>
      <scheme val="minor"/>
    </font>
    <font>
      <sz val="14"/>
      <color theme="0"/>
      <name val="Calibri"/>
      <family val="2"/>
      <scheme val="minor"/>
    </font>
    <font>
      <sz val="11"/>
      <color theme="1"/>
      <name val="Wingdings"/>
      <charset val="2"/>
    </font>
    <font>
      <sz val="16"/>
      <color theme="1"/>
      <name val="Calibri"/>
      <family val="2"/>
      <scheme val="minor"/>
    </font>
    <font>
      <b/>
      <sz val="16"/>
      <name val="Calibri"/>
      <family val="2"/>
    </font>
    <font>
      <sz val="8"/>
      <color theme="0"/>
      <name val="Arial Narrow"/>
      <family val="2"/>
    </font>
    <font>
      <b/>
      <sz val="8"/>
      <color theme="0"/>
      <name val="Arial Narrow"/>
      <family val="2"/>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indexed="22"/>
        <bgColor indexed="0"/>
      </patternFill>
    </fill>
    <fill>
      <patternFill patternType="solid">
        <fgColor theme="3"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rgb="FF00B05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8"/>
      </left>
      <right style="thin">
        <color indexed="8"/>
      </right>
      <top style="thin">
        <color indexed="8"/>
      </top>
      <bottom style="thin">
        <color indexed="8"/>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theme="1" tint="0.499984740745262"/>
      </top>
      <bottom style="thin">
        <color theme="1" tint="0.499984740745262"/>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s>
  <cellStyleXfs count="5">
    <xf numFmtId="0" fontId="0" fillId="0" borderId="0"/>
    <xf numFmtId="44" fontId="8" fillId="0" borderId="0" applyFont="0" applyFill="0" applyBorder="0" applyAlignment="0" applyProtection="0"/>
    <xf numFmtId="0" fontId="24" fillId="0" borderId="0"/>
    <xf numFmtId="43" fontId="8" fillId="0" borderId="0" applyFont="0" applyFill="0" applyBorder="0" applyAlignment="0" applyProtection="0"/>
    <xf numFmtId="0" fontId="68" fillId="0" borderId="0" applyNumberFormat="0" applyFill="0" applyBorder="0" applyAlignment="0" applyProtection="0"/>
  </cellStyleXfs>
  <cellXfs count="547">
    <xf numFmtId="0" fontId="0" fillId="0" borderId="0" xfId="0"/>
    <xf numFmtId="0" fontId="1" fillId="0" borderId="0" xfId="0" applyFont="1"/>
    <xf numFmtId="0" fontId="13" fillId="0" borderId="0" xfId="0" applyFont="1"/>
    <xf numFmtId="0" fontId="1" fillId="0" borderId="0" xfId="0" applyFont="1" applyProtection="1"/>
    <xf numFmtId="0" fontId="13" fillId="0" borderId="0" xfId="0" applyFont="1" applyProtection="1"/>
    <xf numFmtId="0" fontId="2" fillId="3" borderId="8"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13" fillId="4" borderId="5" xfId="0" applyFont="1" applyFill="1" applyBorder="1" applyProtection="1"/>
    <xf numFmtId="0" fontId="1" fillId="4" borderId="9" xfId="0" applyFont="1" applyFill="1" applyBorder="1" applyAlignment="1" applyProtection="1">
      <alignment horizontal="left" vertical="center"/>
      <protection locked="0"/>
    </xf>
    <xf numFmtId="0" fontId="1" fillId="4" borderId="11" xfId="0" applyFont="1" applyFill="1" applyBorder="1" applyAlignment="1" applyProtection="1">
      <alignment horizontal="left" vertical="center"/>
      <protection locked="0"/>
    </xf>
    <xf numFmtId="0" fontId="1" fillId="4" borderId="12" xfId="0" applyFont="1" applyFill="1" applyBorder="1" applyAlignment="1" applyProtection="1">
      <alignment horizontal="left" vertical="center"/>
      <protection locked="0"/>
    </xf>
    <xf numFmtId="0" fontId="13" fillId="4" borderId="6" xfId="0" applyFont="1" applyFill="1" applyBorder="1" applyProtection="1"/>
    <xf numFmtId="0" fontId="13" fillId="4" borderId="7" xfId="0" applyFont="1" applyFill="1" applyBorder="1" applyProtection="1"/>
    <xf numFmtId="0" fontId="7" fillId="4" borderId="0" xfId="0" applyFont="1" applyFill="1" applyBorder="1" applyAlignment="1" applyProtection="1">
      <alignment horizontal="left" vertical="top"/>
    </xf>
    <xf numFmtId="0" fontId="1" fillId="4" borderId="0" xfId="0" applyFont="1" applyFill="1" applyBorder="1"/>
    <xf numFmtId="0" fontId="13" fillId="4" borderId="9" xfId="0" applyFont="1" applyFill="1" applyBorder="1" applyProtection="1"/>
    <xf numFmtId="0" fontId="1" fillId="4" borderId="9" xfId="0" applyFont="1" applyFill="1" applyBorder="1" applyAlignment="1" applyProtection="1">
      <alignment horizontal="left" vertical="center"/>
    </xf>
    <xf numFmtId="0" fontId="1" fillId="0" borderId="11" xfId="0" applyFont="1" applyFill="1" applyBorder="1" applyAlignment="1" applyProtection="1">
      <alignment horizontal="left" vertical="center"/>
      <protection locked="0"/>
    </xf>
    <xf numFmtId="0" fontId="1" fillId="0" borderId="10" xfId="0" applyFont="1" applyFill="1" applyBorder="1" applyAlignment="1" applyProtection="1">
      <alignment horizontal="right" vertical="center"/>
      <protection locked="0"/>
    </xf>
    <xf numFmtId="49" fontId="21" fillId="4" borderId="6" xfId="0" applyNumberFormat="1" applyFont="1" applyFill="1" applyBorder="1" applyProtection="1"/>
    <xf numFmtId="49" fontId="13" fillId="4" borderId="6" xfId="0" applyNumberFormat="1" applyFont="1" applyFill="1" applyBorder="1" applyProtection="1"/>
    <xf numFmtId="0" fontId="13" fillId="4" borderId="5" xfId="0" quotePrefix="1" applyFont="1" applyFill="1" applyBorder="1" applyProtection="1"/>
    <xf numFmtId="0" fontId="13" fillId="4" borderId="6" xfId="0" quotePrefix="1" applyFont="1" applyFill="1" applyBorder="1" applyAlignment="1" applyProtection="1">
      <alignment horizontal="center"/>
    </xf>
    <xf numFmtId="0" fontId="1" fillId="4" borderId="21" xfId="0" applyFont="1" applyFill="1" applyBorder="1" applyAlignment="1" applyProtection="1">
      <alignment horizontal="left" vertical="top" wrapText="1"/>
      <protection locked="0"/>
    </xf>
    <xf numFmtId="0" fontId="1" fillId="4" borderId="22" xfId="0" applyFont="1" applyFill="1" applyBorder="1" applyAlignment="1" applyProtection="1">
      <alignment horizontal="left" vertical="top"/>
      <protection locked="0"/>
    </xf>
    <xf numFmtId="0" fontId="1" fillId="4" borderId="23" xfId="0" applyFont="1" applyFill="1" applyBorder="1" applyAlignment="1" applyProtection="1">
      <alignment horizontal="left" vertical="top"/>
      <protection locked="0"/>
    </xf>
    <xf numFmtId="49" fontId="13" fillId="4" borderId="8" xfId="0" quotePrefix="1" applyNumberFormat="1" applyFont="1" applyFill="1" applyBorder="1" applyProtection="1"/>
    <xf numFmtId="49" fontId="21" fillId="4" borderId="0" xfId="0" applyNumberFormat="1" applyFont="1" applyFill="1" applyBorder="1" applyProtection="1"/>
    <xf numFmtId="49" fontId="13" fillId="4" borderId="0" xfId="0" applyNumberFormat="1" applyFont="1" applyFill="1" applyBorder="1" applyProtection="1"/>
    <xf numFmtId="0" fontId="28" fillId="4" borderId="8" xfId="0" applyFont="1" applyFill="1" applyBorder="1" applyAlignment="1" applyProtection="1">
      <alignment horizontal="center" vertical="top"/>
    </xf>
    <xf numFmtId="0" fontId="7" fillId="4" borderId="9" xfId="0" applyFont="1" applyFill="1" applyBorder="1" applyAlignment="1" applyProtection="1">
      <alignment horizontal="left" vertical="center" wrapText="1"/>
    </xf>
    <xf numFmtId="0" fontId="13" fillId="0" borderId="0" xfId="0" applyFont="1" applyFill="1" applyBorder="1" applyAlignment="1" applyProtection="1">
      <alignment horizontal="left" vertical="top"/>
      <protection locked="0"/>
    </xf>
    <xf numFmtId="0" fontId="27" fillId="4" borderId="0" xfId="0" applyFont="1" applyFill="1" applyBorder="1" applyAlignment="1" applyProtection="1">
      <alignment horizontal="left" vertical="center"/>
    </xf>
    <xf numFmtId="0" fontId="13" fillId="4" borderId="0" xfId="0" applyFont="1" applyFill="1" applyBorder="1" applyAlignment="1" applyProtection="1">
      <alignment horizontal="left" vertical="top"/>
      <protection locked="0"/>
    </xf>
    <xf numFmtId="0" fontId="0" fillId="0" borderId="0" xfId="0" applyFont="1" applyBorder="1" applyAlignment="1" applyProtection="1">
      <alignment vertical="center"/>
    </xf>
    <xf numFmtId="0" fontId="36" fillId="0" borderId="0" xfId="0" applyFont="1" applyAlignment="1" applyProtection="1">
      <alignment horizontal="left" vertical="center" wrapText="1"/>
    </xf>
    <xf numFmtId="0" fontId="37" fillId="0" borderId="0" xfId="0" applyFont="1" applyProtection="1"/>
    <xf numFmtId="0" fontId="34" fillId="0" borderId="0" xfId="0" applyFont="1" applyProtection="1"/>
    <xf numFmtId="0" fontId="37" fillId="0" borderId="0" xfId="0" applyFont="1" applyFill="1" applyBorder="1" applyProtection="1"/>
    <xf numFmtId="0" fontId="36" fillId="0" borderId="0" xfId="0" applyFont="1" applyProtection="1"/>
    <xf numFmtId="0" fontId="1" fillId="4" borderId="0" xfId="0" applyFont="1" applyFill="1" applyBorder="1" applyProtection="1">
      <protection locked="0"/>
    </xf>
    <xf numFmtId="0" fontId="36" fillId="0" borderId="0" xfId="0" applyFont="1" applyAlignment="1" applyProtection="1">
      <alignment horizontal="center" vertical="center" wrapText="1"/>
    </xf>
    <xf numFmtId="0" fontId="35" fillId="0" borderId="0" xfId="0" applyFont="1" applyProtection="1"/>
    <xf numFmtId="0" fontId="34" fillId="0" borderId="0" xfId="0" applyFont="1" applyAlignment="1" applyProtection="1">
      <alignment horizontal="center"/>
    </xf>
    <xf numFmtId="0" fontId="37" fillId="0" borderId="0" xfId="0" applyFont="1" applyAlignment="1" applyProtection="1">
      <alignment horizontal="center"/>
    </xf>
    <xf numFmtId="14" fontId="34" fillId="0" borderId="0" xfId="0" applyNumberFormat="1" applyFont="1" applyProtection="1"/>
    <xf numFmtId="0" fontId="25" fillId="0" borderId="0" xfId="0" applyFont="1" applyProtection="1"/>
    <xf numFmtId="0" fontId="16" fillId="0" borderId="0" xfId="0" applyFont="1" applyProtection="1"/>
    <xf numFmtId="0" fontId="1" fillId="0" borderId="0" xfId="0" applyFont="1" applyAlignment="1" applyProtection="1">
      <alignment horizontal="right"/>
    </xf>
    <xf numFmtId="0" fontId="39" fillId="0" borderId="0" xfId="0" applyFont="1" applyAlignment="1" applyProtection="1">
      <alignment horizontal="center" vertical="top"/>
    </xf>
    <xf numFmtId="0" fontId="15" fillId="0" borderId="0" xfId="0" applyFont="1" applyProtection="1"/>
    <xf numFmtId="0" fontId="23" fillId="6" borderId="24" xfId="2" applyFont="1" applyFill="1" applyBorder="1" applyAlignment="1" applyProtection="1">
      <alignment horizontal="center"/>
    </xf>
    <xf numFmtId="0" fontId="23" fillId="6" borderId="0" xfId="2" applyFont="1" applyFill="1" applyBorder="1" applyAlignment="1" applyProtection="1">
      <alignment horizontal="center"/>
    </xf>
    <xf numFmtId="0" fontId="0" fillId="7" borderId="0" xfId="0" applyFill="1" applyAlignment="1" applyProtection="1"/>
    <xf numFmtId="0" fontId="0" fillId="0" borderId="0" xfId="0" applyAlignment="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11" fillId="0" borderId="0" xfId="0" applyFont="1" applyBorder="1" applyAlignment="1" applyProtection="1">
      <alignment vertical="center"/>
    </xf>
    <xf numFmtId="0" fontId="13" fillId="0" borderId="0" xfId="0" applyFont="1" applyBorder="1" applyAlignment="1" applyProtection="1">
      <alignment horizontal="center" vertical="top"/>
    </xf>
    <xf numFmtId="0" fontId="0" fillId="8" borderId="1"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21" fillId="4" borderId="31" xfId="0" applyFont="1" applyFill="1" applyBorder="1" applyProtection="1"/>
    <xf numFmtId="0" fontId="14" fillId="3" borderId="32" xfId="0" applyFont="1" applyFill="1" applyBorder="1" applyProtection="1"/>
    <xf numFmtId="0" fontId="26" fillId="9" borderId="3" xfId="0" applyFont="1" applyFill="1" applyBorder="1" applyAlignment="1" applyProtection="1">
      <alignment vertical="center"/>
    </xf>
    <xf numFmtId="0" fontId="26" fillId="10" borderId="6" xfId="0" applyFont="1" applyFill="1" applyBorder="1" applyAlignment="1" applyProtection="1">
      <alignment vertical="center"/>
    </xf>
    <xf numFmtId="0" fontId="26" fillId="10" borderId="0" xfId="0" applyFont="1" applyFill="1" applyBorder="1" applyAlignment="1" applyProtection="1">
      <alignment vertical="center"/>
    </xf>
    <xf numFmtId="0" fontId="26" fillId="10" borderId="11" xfId="0" applyFont="1" applyFill="1" applyBorder="1" applyAlignment="1" applyProtection="1">
      <alignment vertical="center"/>
    </xf>
    <xf numFmtId="0" fontId="15" fillId="0" borderId="0" xfId="0" applyFont="1" applyAlignment="1" applyProtection="1"/>
    <xf numFmtId="0" fontId="15" fillId="0" borderId="0" xfId="0" applyFont="1" applyFill="1" applyBorder="1" applyAlignment="1" applyProtection="1"/>
    <xf numFmtId="0" fontId="15" fillId="9" borderId="3" xfId="0" applyFont="1" applyFill="1" applyBorder="1" applyAlignment="1" applyProtection="1"/>
    <xf numFmtId="0" fontId="15" fillId="9" borderId="29" xfId="0" applyFont="1" applyFill="1" applyBorder="1" applyAlignment="1" applyProtection="1"/>
    <xf numFmtId="0" fontId="15" fillId="10" borderId="6" xfId="0" applyFont="1" applyFill="1" applyBorder="1" applyAlignment="1" applyProtection="1"/>
    <xf numFmtId="0" fontId="15" fillId="10" borderId="7" xfId="0" applyFont="1" applyFill="1" applyBorder="1" applyAlignment="1" applyProtection="1"/>
    <xf numFmtId="0" fontId="15" fillId="10" borderId="8" xfId="0" applyFont="1" applyFill="1" applyBorder="1" applyAlignment="1" applyProtection="1"/>
    <xf numFmtId="0" fontId="15" fillId="10" borderId="0" xfId="0" applyFont="1" applyFill="1" applyBorder="1" applyAlignment="1" applyProtection="1"/>
    <xf numFmtId="0" fontId="15" fillId="10" borderId="9" xfId="0" applyFont="1" applyFill="1" applyBorder="1" applyAlignment="1" applyProtection="1"/>
    <xf numFmtId="0" fontId="15" fillId="10" borderId="10" xfId="0" applyFont="1" applyFill="1" applyBorder="1" applyAlignment="1" applyProtection="1"/>
    <xf numFmtId="0" fontId="15" fillId="10" borderId="11" xfId="0" applyFont="1" applyFill="1" applyBorder="1" applyAlignment="1" applyProtection="1"/>
    <xf numFmtId="0" fontId="15" fillId="10" borderId="12" xfId="0" applyFont="1" applyFill="1" applyBorder="1" applyAlignment="1" applyProtection="1"/>
    <xf numFmtId="0" fontId="15" fillId="0" borderId="0" xfId="0" applyFont="1" applyFill="1" applyBorder="1" applyAlignment="1" applyProtection="1">
      <alignment horizontal="center"/>
    </xf>
    <xf numFmtId="0" fontId="26" fillId="8" borderId="0" xfId="0" applyFont="1" applyFill="1" applyBorder="1" applyAlignment="1" applyProtection="1">
      <alignment vertical="center"/>
    </xf>
    <xf numFmtId="0" fontId="15" fillId="8" borderId="0" xfId="0" applyFont="1" applyFill="1" applyBorder="1" applyAlignment="1" applyProtection="1"/>
    <xf numFmtId="0" fontId="15" fillId="8" borderId="5" xfId="0" applyFont="1" applyFill="1" applyBorder="1" applyAlignment="1" applyProtection="1"/>
    <xf numFmtId="0" fontId="26" fillId="8" borderId="6" xfId="0" applyFont="1" applyFill="1" applyBorder="1" applyAlignment="1" applyProtection="1">
      <alignment vertical="center"/>
    </xf>
    <xf numFmtId="0" fontId="15" fillId="8" borderId="6" xfId="0" applyFont="1" applyFill="1" applyBorder="1" applyAlignment="1" applyProtection="1"/>
    <xf numFmtId="0" fontId="15" fillId="8" borderId="7" xfId="0" applyFont="1" applyFill="1" applyBorder="1" applyAlignment="1" applyProtection="1"/>
    <xf numFmtId="0" fontId="15" fillId="8" borderId="8" xfId="0" applyFont="1" applyFill="1" applyBorder="1" applyAlignment="1" applyProtection="1"/>
    <xf numFmtId="0" fontId="15" fillId="8" borderId="9" xfId="0" applyFont="1" applyFill="1" applyBorder="1" applyAlignment="1" applyProtection="1"/>
    <xf numFmtId="0" fontId="15" fillId="8" borderId="10" xfId="0" applyFont="1" applyFill="1" applyBorder="1" applyAlignment="1" applyProtection="1"/>
    <xf numFmtId="0" fontId="26" fillId="8" borderId="11" xfId="0" applyFont="1" applyFill="1" applyBorder="1" applyAlignment="1" applyProtection="1">
      <alignment vertical="center"/>
    </xf>
    <xf numFmtId="0" fontId="15" fillId="8" borderId="11" xfId="0" applyFont="1" applyFill="1" applyBorder="1" applyAlignment="1" applyProtection="1"/>
    <xf numFmtId="0" fontId="15" fillId="8" borderId="12" xfId="0" applyFont="1" applyFill="1" applyBorder="1" applyAlignment="1" applyProtection="1"/>
    <xf numFmtId="0" fontId="45" fillId="9" borderId="28" xfId="0" applyFont="1" applyFill="1" applyBorder="1" applyAlignment="1" applyProtection="1">
      <alignment vertical="center"/>
    </xf>
    <xf numFmtId="0" fontId="45" fillId="10" borderId="5" xfId="0" applyFont="1" applyFill="1" applyBorder="1" applyAlignment="1" applyProtection="1">
      <alignment vertical="center"/>
    </xf>
    <xf numFmtId="0" fontId="12" fillId="0" borderId="0" xfId="0" applyFont="1" applyAlignment="1">
      <alignment vertical="center"/>
    </xf>
    <xf numFmtId="0" fontId="50" fillId="0" borderId="0" xfId="0" applyFont="1" applyAlignment="1">
      <alignment vertical="center"/>
    </xf>
    <xf numFmtId="0" fontId="51" fillId="0" borderId="0" xfId="0" applyFont="1" applyAlignment="1">
      <alignment vertical="center"/>
    </xf>
    <xf numFmtId="0" fontId="52" fillId="0" borderId="0" xfId="0" applyFont="1" applyAlignment="1">
      <alignment vertical="center"/>
    </xf>
    <xf numFmtId="0" fontId="54" fillId="0" borderId="0" xfId="0" applyFont="1" applyBorder="1" applyAlignment="1" applyProtection="1">
      <alignment vertical="center"/>
    </xf>
    <xf numFmtId="0" fontId="10" fillId="0" borderId="0" xfId="0" applyFont="1" applyBorder="1" applyAlignment="1" applyProtection="1">
      <alignment vertical="center"/>
    </xf>
    <xf numFmtId="0" fontId="1" fillId="0" borderId="0" xfId="0" applyFont="1" applyFill="1" applyBorder="1" applyProtection="1"/>
    <xf numFmtId="0" fontId="34" fillId="0" borderId="0" xfId="0" applyFont="1" applyFill="1" applyBorder="1" applyProtection="1"/>
    <xf numFmtId="0" fontId="1" fillId="0" borderId="0" xfId="0" applyFont="1" applyFill="1" applyBorder="1"/>
    <xf numFmtId="2" fontId="1" fillId="0" borderId="0" xfId="0" applyNumberFormat="1" applyFont="1" applyFill="1" applyBorder="1"/>
    <xf numFmtId="0" fontId="3" fillId="0" borderId="0" xfId="0" applyFont="1" applyFill="1" applyBorder="1" applyAlignment="1">
      <alignment horizontal="right"/>
    </xf>
    <xf numFmtId="0" fontId="1" fillId="0" borderId="0" xfId="0" applyFont="1" applyFill="1" applyBorder="1" applyAlignment="1">
      <alignment horizontal="right"/>
    </xf>
    <xf numFmtId="0" fontId="4" fillId="2" borderId="0" xfId="0" applyFont="1" applyFill="1" applyBorder="1" applyProtection="1"/>
    <xf numFmtId="0" fontId="14" fillId="2" borderId="6" xfId="0" applyFont="1" applyFill="1" applyBorder="1" applyProtection="1"/>
    <xf numFmtId="0" fontId="14" fillId="2" borderId="7" xfId="0" applyFont="1" applyFill="1" applyBorder="1" applyProtection="1"/>
    <xf numFmtId="0" fontId="5" fillId="2" borderId="13" xfId="0" applyFont="1" applyFill="1" applyBorder="1" applyProtection="1"/>
    <xf numFmtId="0" fontId="14" fillId="2" borderId="5" xfId="0" quotePrefix="1" applyFont="1" applyFill="1" applyBorder="1" applyAlignment="1" applyProtection="1">
      <alignment horizontal="center"/>
    </xf>
    <xf numFmtId="49" fontId="14" fillId="2" borderId="5" xfId="0" quotePrefix="1" applyNumberFormat="1" applyFont="1" applyFill="1" applyBorder="1" applyProtection="1"/>
    <xf numFmtId="49" fontId="14" fillId="2" borderId="6" xfId="0" applyNumberFormat="1" applyFont="1" applyFill="1" applyBorder="1" applyProtection="1"/>
    <xf numFmtId="49" fontId="14" fillId="2" borderId="7" xfId="0" applyNumberFormat="1" applyFont="1" applyFill="1" applyBorder="1" applyProtection="1"/>
    <xf numFmtId="49" fontId="14" fillId="2" borderId="5" xfId="0" applyNumberFormat="1" applyFont="1" applyFill="1" applyBorder="1" applyProtection="1"/>
    <xf numFmtId="49" fontId="14" fillId="2" borderId="6" xfId="0" quotePrefix="1" applyNumberFormat="1" applyFont="1" applyFill="1" applyBorder="1" applyAlignment="1" applyProtection="1">
      <alignment horizontal="center"/>
    </xf>
    <xf numFmtId="49" fontId="17" fillId="2" borderId="8" xfId="0" applyNumberFormat="1" applyFont="1" applyFill="1" applyBorder="1" applyProtection="1"/>
    <xf numFmtId="49" fontId="17" fillId="2" borderId="0" xfId="0" applyNumberFormat="1" applyFont="1" applyFill="1" applyBorder="1" applyProtection="1"/>
    <xf numFmtId="49" fontId="18" fillId="2" borderId="0" xfId="0" applyNumberFormat="1" applyFont="1" applyFill="1" applyBorder="1" applyProtection="1"/>
    <xf numFmtId="49" fontId="18" fillId="2" borderId="9" xfId="0" applyNumberFormat="1" applyFont="1" applyFill="1" applyBorder="1" applyProtection="1"/>
    <xf numFmtId="49" fontId="18" fillId="2" borderId="8" xfId="0" applyNumberFormat="1" applyFont="1" applyFill="1" applyBorder="1" applyProtection="1"/>
    <xf numFmtId="49" fontId="4" fillId="2" borderId="0" xfId="0" applyNumberFormat="1" applyFont="1" applyFill="1" applyBorder="1" applyProtection="1"/>
    <xf numFmtId="49" fontId="4" fillId="2" borderId="9" xfId="0" applyNumberFormat="1" applyFont="1" applyFill="1" applyBorder="1" applyProtection="1"/>
    <xf numFmtId="49" fontId="4" fillId="2" borderId="10" xfId="0" applyNumberFormat="1" applyFont="1" applyFill="1" applyBorder="1" applyProtection="1"/>
    <xf numFmtId="49" fontId="4" fillId="2" borderId="11" xfId="0" applyNumberFormat="1" applyFont="1" applyFill="1" applyBorder="1" applyProtection="1"/>
    <xf numFmtId="49" fontId="4" fillId="2" borderId="12" xfId="0" applyNumberFormat="1" applyFont="1" applyFill="1" applyBorder="1" applyProtection="1"/>
    <xf numFmtId="49" fontId="14" fillId="2" borderId="6" xfId="0" quotePrefix="1" applyNumberFormat="1" applyFont="1" applyFill="1" applyBorder="1" applyProtection="1"/>
    <xf numFmtId="49" fontId="14" fillId="2" borderId="6" xfId="0" applyNumberFormat="1" applyFont="1" applyFill="1" applyBorder="1" applyAlignment="1" applyProtection="1">
      <alignment horizontal="left"/>
    </xf>
    <xf numFmtId="49" fontId="4" fillId="2" borderId="8" xfId="0" quotePrefix="1" applyNumberFormat="1" applyFont="1" applyFill="1" applyBorder="1" applyProtection="1"/>
    <xf numFmtId="49" fontId="17" fillId="2" borderId="0" xfId="0" applyNumberFormat="1" applyFont="1" applyFill="1" applyBorder="1" applyAlignment="1" applyProtection="1">
      <alignment vertical="top"/>
    </xf>
    <xf numFmtId="49" fontId="4" fillId="2" borderId="8" xfId="0" applyNumberFormat="1" applyFont="1" applyFill="1" applyBorder="1" applyProtection="1"/>
    <xf numFmtId="49" fontId="14" fillId="2" borderId="0" xfId="0" applyNumberFormat="1" applyFont="1" applyFill="1" applyBorder="1" applyAlignment="1" applyProtection="1">
      <alignment vertical="top"/>
    </xf>
    <xf numFmtId="49" fontId="14" fillId="2" borderId="2" xfId="0" quotePrefix="1" applyNumberFormat="1" applyFont="1" applyFill="1" applyBorder="1" applyAlignment="1" applyProtection="1">
      <alignment horizontal="center"/>
    </xf>
    <xf numFmtId="49" fontId="14" fillId="2" borderId="3" xfId="0" quotePrefix="1" applyNumberFormat="1" applyFont="1" applyFill="1" applyBorder="1" applyAlignment="1" applyProtection="1">
      <alignment horizontal="center"/>
    </xf>
    <xf numFmtId="49" fontId="14" fillId="2" borderId="3" xfId="0" applyNumberFormat="1" applyFont="1" applyFill="1" applyBorder="1" applyProtection="1"/>
    <xf numFmtId="49" fontId="14" fillId="2" borderId="4" xfId="0" applyNumberFormat="1" applyFont="1" applyFill="1" applyBorder="1" applyProtection="1"/>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vertical="center"/>
    </xf>
    <xf numFmtId="0" fontId="14" fillId="2" borderId="4" xfId="0" applyFont="1" applyFill="1" applyBorder="1" applyAlignment="1" applyProtection="1">
      <alignment vertical="center"/>
    </xf>
    <xf numFmtId="0" fontId="14" fillId="2" borderId="3" xfId="0" applyFont="1" applyFill="1" applyBorder="1" applyAlignment="1" applyProtection="1">
      <alignment horizontal="center" vertical="center"/>
    </xf>
    <xf numFmtId="0" fontId="14" fillId="2" borderId="3" xfId="0" applyFont="1" applyFill="1" applyBorder="1" applyProtection="1"/>
    <xf numFmtId="0" fontId="4" fillId="2" borderId="4" xfId="0" applyFont="1" applyFill="1" applyBorder="1" applyProtection="1"/>
    <xf numFmtId="0" fontId="14" fillId="2" borderId="5" xfId="0" applyFont="1" applyFill="1" applyBorder="1" applyAlignment="1" applyProtection="1">
      <alignment horizontal="center"/>
    </xf>
    <xf numFmtId="0" fontId="14" fillId="2" borderId="6" xfId="0" applyFont="1" applyFill="1" applyBorder="1" applyAlignment="1" applyProtection="1">
      <alignment horizontal="center"/>
    </xf>
    <xf numFmtId="0" fontId="4" fillId="2" borderId="10" xfId="0" applyFont="1" applyFill="1" applyBorder="1" applyProtection="1"/>
    <xf numFmtId="0" fontId="4" fillId="2" borderId="11" xfId="0" applyFont="1" applyFill="1" applyBorder="1" applyProtection="1"/>
    <xf numFmtId="0" fontId="4" fillId="2" borderId="12" xfId="0" applyFont="1" applyFill="1" applyBorder="1" applyProtection="1"/>
    <xf numFmtId="0" fontId="11" fillId="0" borderId="0" xfId="0" applyFont="1"/>
    <xf numFmtId="0" fontId="58" fillId="0" borderId="0" xfId="0" applyFont="1"/>
    <xf numFmtId="0" fontId="52" fillId="0" borderId="0" xfId="0" applyFont="1" applyAlignment="1">
      <alignment horizontal="left" vertical="center"/>
    </xf>
    <xf numFmtId="0" fontId="1" fillId="0" borderId="0" xfId="0" applyFont="1" applyProtection="1">
      <protection locked="0"/>
    </xf>
    <xf numFmtId="0" fontId="0" fillId="12" borderId="37" xfId="0" applyFill="1" applyBorder="1" applyAlignment="1" applyProtection="1"/>
    <xf numFmtId="0" fontId="26" fillId="12" borderId="37" xfId="0" applyFont="1" applyFill="1" applyBorder="1" applyAlignment="1" applyProtection="1">
      <alignment vertical="center"/>
    </xf>
    <xf numFmtId="0" fontId="26" fillId="12" borderId="37" xfId="0" applyFont="1" applyFill="1" applyBorder="1" applyAlignment="1" applyProtection="1">
      <alignment horizontal="center" vertical="center"/>
    </xf>
    <xf numFmtId="0" fontId="15" fillId="12" borderId="37" xfId="0" applyFont="1" applyFill="1" applyBorder="1" applyAlignment="1" applyProtection="1"/>
    <xf numFmtId="0" fontId="15" fillId="12" borderId="38" xfId="0" applyFont="1" applyFill="1" applyBorder="1" applyAlignment="1" applyProtection="1"/>
    <xf numFmtId="0" fontId="0" fillId="12" borderId="0" xfId="0" applyFill="1" applyBorder="1" applyAlignment="1" applyProtection="1"/>
    <xf numFmtId="0" fontId="26" fillId="12" borderId="0" xfId="0" applyFont="1" applyFill="1" applyBorder="1" applyAlignment="1" applyProtection="1">
      <alignment vertical="center"/>
    </xf>
    <xf numFmtId="0" fontId="26" fillId="12" borderId="0" xfId="0" applyFont="1" applyFill="1" applyBorder="1" applyAlignment="1" applyProtection="1">
      <alignment horizontal="center" vertical="center"/>
    </xf>
    <xf numFmtId="0" fontId="15" fillId="12" borderId="0" xfId="0" applyFont="1" applyFill="1" applyBorder="1" applyAlignment="1" applyProtection="1"/>
    <xf numFmtId="0" fontId="15" fillId="12" borderId="40" xfId="0" applyFont="1" applyFill="1" applyBorder="1" applyAlignment="1" applyProtection="1"/>
    <xf numFmtId="0" fontId="0" fillId="12" borderId="42" xfId="0" applyFill="1" applyBorder="1" applyAlignment="1" applyProtection="1"/>
    <xf numFmtId="0" fontId="26" fillId="12" borderId="42" xfId="0" applyFont="1" applyFill="1" applyBorder="1" applyAlignment="1" applyProtection="1">
      <alignment vertical="center"/>
    </xf>
    <xf numFmtId="0" fontId="26" fillId="12" borderId="42" xfId="0" applyFont="1" applyFill="1" applyBorder="1" applyAlignment="1" applyProtection="1">
      <alignment horizontal="center" vertical="center"/>
    </xf>
    <xf numFmtId="0" fontId="15" fillId="12" borderId="42" xfId="0" applyFont="1" applyFill="1" applyBorder="1" applyAlignment="1" applyProtection="1"/>
    <xf numFmtId="0" fontId="15" fillId="12" borderId="43" xfId="0" applyFont="1" applyFill="1" applyBorder="1" applyAlignment="1" applyProtection="1"/>
    <xf numFmtId="0" fontId="59" fillId="0" borderId="0" xfId="0" applyFont="1" applyFill="1" applyBorder="1" applyAlignment="1" applyProtection="1">
      <alignment vertical="center"/>
    </xf>
    <xf numFmtId="0" fontId="59" fillId="0" borderId="0" xfId="0" applyFont="1" applyFill="1" applyBorder="1" applyAlignment="1" applyProtection="1">
      <alignment horizontal="right" vertical="center"/>
    </xf>
    <xf numFmtId="0" fontId="2" fillId="2" borderId="33" xfId="0" applyFont="1" applyFill="1" applyBorder="1" applyAlignment="1" applyProtection="1">
      <alignment vertical="center"/>
    </xf>
    <xf numFmtId="0" fontId="0" fillId="4" borderId="0" xfId="0" applyFont="1" applyFill="1" applyBorder="1" applyAlignment="1" applyProtection="1">
      <alignment vertical="center"/>
    </xf>
    <xf numFmtId="0" fontId="10" fillId="4" borderId="0" xfId="0" applyFont="1" applyFill="1" applyBorder="1" applyAlignment="1" applyProtection="1">
      <alignment vertical="center"/>
    </xf>
    <xf numFmtId="0" fontId="11" fillId="4" borderId="0" xfId="0" applyFont="1" applyFill="1" applyBorder="1" applyAlignment="1" applyProtection="1">
      <alignment horizontal="right" vertical="center"/>
    </xf>
    <xf numFmtId="0" fontId="41" fillId="4" borderId="0" xfId="0" applyFont="1" applyFill="1" applyBorder="1" applyAlignment="1" applyProtection="1">
      <alignment vertical="center"/>
    </xf>
    <xf numFmtId="0" fontId="62" fillId="4" borderId="0" xfId="0" applyFont="1" applyFill="1" applyBorder="1" applyAlignment="1" applyProtection="1">
      <alignment vertical="center"/>
    </xf>
    <xf numFmtId="0" fontId="61" fillId="13" borderId="1" xfId="0" applyFont="1" applyFill="1" applyBorder="1" applyAlignment="1" applyProtection="1">
      <alignment horizontal="center" vertical="center"/>
      <protection locked="0"/>
    </xf>
    <xf numFmtId="0" fontId="65" fillId="4" borderId="0" xfId="0" applyFont="1" applyFill="1" applyBorder="1" applyAlignment="1" applyProtection="1">
      <alignment vertical="center"/>
    </xf>
    <xf numFmtId="0" fontId="12" fillId="0" borderId="0" xfId="0" applyFont="1" applyAlignment="1" applyProtection="1">
      <alignment vertical="center"/>
      <protection locked="0"/>
    </xf>
    <xf numFmtId="0" fontId="1" fillId="4" borderId="21" xfId="0" applyFont="1" applyFill="1" applyBorder="1" applyAlignment="1" applyProtection="1">
      <alignment horizontal="left" vertical="center"/>
    </xf>
    <xf numFmtId="0" fontId="1" fillId="4" borderId="22" xfId="0" applyFont="1" applyFill="1" applyBorder="1" applyAlignment="1" applyProtection="1">
      <alignment horizontal="left" vertical="center"/>
    </xf>
    <xf numFmtId="0" fontId="1" fillId="4" borderId="23" xfId="0" applyFont="1" applyFill="1" applyBorder="1" applyAlignment="1" applyProtection="1">
      <alignment horizontal="left" vertical="center"/>
    </xf>
    <xf numFmtId="0" fontId="67" fillId="0" borderId="0" xfId="2" applyFont="1" applyFill="1" applyBorder="1" applyAlignment="1" applyProtection="1"/>
    <xf numFmtId="0" fontId="69" fillId="14" borderId="35" xfId="4" applyNumberFormat="1" applyFont="1" applyFill="1" applyBorder="1" applyAlignment="1">
      <alignment vertical="center"/>
    </xf>
    <xf numFmtId="0" fontId="69" fillId="14" borderId="1" xfId="4" applyNumberFormat="1" applyFont="1" applyFill="1" applyBorder="1" applyAlignment="1">
      <alignment vertical="center"/>
    </xf>
    <xf numFmtId="0" fontId="69" fillId="14" borderId="35" xfId="0" applyNumberFormat="1" applyFont="1" applyFill="1" applyBorder="1" applyAlignment="1">
      <alignment vertical="center"/>
    </xf>
    <xf numFmtId="0" fontId="69" fillId="0" borderId="35" xfId="4" applyNumberFormat="1" applyFont="1" applyBorder="1" applyAlignment="1">
      <alignment vertical="center"/>
    </xf>
    <xf numFmtId="0" fontId="69" fillId="0" borderId="1" xfId="4" applyNumberFormat="1" applyFont="1" applyBorder="1" applyAlignment="1">
      <alignment vertical="center"/>
    </xf>
    <xf numFmtId="0" fontId="69" fillId="0" borderId="35" xfId="0" applyNumberFormat="1" applyFont="1" applyBorder="1" applyAlignment="1">
      <alignment vertical="center"/>
    </xf>
    <xf numFmtId="0" fontId="70" fillId="0" borderId="35" xfId="0" applyNumberFormat="1" applyFont="1" applyBorder="1" applyAlignment="1">
      <alignment horizontal="left" vertical="center"/>
    </xf>
    <xf numFmtId="0" fontId="70" fillId="14" borderId="35" xfId="0" applyNumberFormat="1" applyFont="1" applyFill="1" applyBorder="1" applyAlignment="1">
      <alignment horizontal="left" vertical="center"/>
    </xf>
    <xf numFmtId="0" fontId="70" fillId="14" borderId="35" xfId="0" applyNumberFormat="1" applyFont="1" applyFill="1" applyBorder="1" applyAlignment="1">
      <alignment vertical="center"/>
    </xf>
    <xf numFmtId="0" fontId="70" fillId="0" borderId="35" xfId="0" applyNumberFormat="1" applyFont="1" applyBorder="1" applyAlignment="1">
      <alignment vertical="center"/>
    </xf>
    <xf numFmtId="0" fontId="15" fillId="0" borderId="0" xfId="0" applyFont="1" applyAlignment="1"/>
    <xf numFmtId="0" fontId="69" fillId="0" borderId="35" xfId="0" applyNumberFormat="1" applyFont="1" applyBorder="1" applyAlignment="1">
      <alignment horizontal="left" vertical="center"/>
    </xf>
    <xf numFmtId="0" fontId="69" fillId="14" borderId="35" xfId="0" applyNumberFormat="1" applyFont="1" applyFill="1" applyBorder="1" applyAlignment="1">
      <alignment horizontal="left" vertical="center"/>
    </xf>
    <xf numFmtId="0" fontId="0" fillId="0" borderId="0" xfId="0" applyAlignment="1"/>
    <xf numFmtId="0" fontId="23" fillId="6" borderId="24" xfId="2" applyFont="1" applyFill="1" applyBorder="1" applyAlignment="1" applyProtection="1">
      <alignment horizontal="left"/>
    </xf>
    <xf numFmtId="0" fontId="69" fillId="14" borderId="1" xfId="0" applyNumberFormat="1" applyFont="1" applyFill="1" applyBorder="1" applyAlignment="1">
      <alignment vertical="center"/>
    </xf>
    <xf numFmtId="0" fontId="69" fillId="0" borderId="1" xfId="0" applyNumberFormat="1" applyFont="1" applyBorder="1" applyAlignment="1">
      <alignment vertical="center"/>
    </xf>
    <xf numFmtId="0" fontId="70" fillId="0" borderId="1" xfId="0" applyNumberFormat="1" applyFont="1" applyBorder="1" applyAlignment="1">
      <alignment horizontal="left" vertical="center"/>
    </xf>
    <xf numFmtId="0" fontId="70" fillId="0" borderId="1" xfId="0" applyNumberFormat="1" applyFont="1" applyBorder="1" applyAlignment="1">
      <alignment vertical="center"/>
    </xf>
    <xf numFmtId="0" fontId="37" fillId="0" borderId="0" xfId="0" applyNumberFormat="1" applyFont="1" applyAlignment="1" applyProtection="1">
      <alignment horizontal="center"/>
    </xf>
    <xf numFmtId="0" fontId="70" fillId="0" borderId="44" xfId="0" applyNumberFormat="1" applyFont="1" applyBorder="1" applyAlignment="1">
      <alignment vertical="center"/>
    </xf>
    <xf numFmtId="0" fontId="69" fillId="0" borderId="45" xfId="4" applyNumberFormat="1" applyFont="1" applyBorder="1" applyAlignment="1">
      <alignment vertical="center"/>
    </xf>
    <xf numFmtId="0" fontId="30" fillId="0" borderId="0" xfId="0" applyFont="1" applyFill="1" applyBorder="1" applyAlignment="1" applyProtection="1">
      <alignment horizontal="right" vertical="center" wrapText="1"/>
    </xf>
    <xf numFmtId="0" fontId="3" fillId="2" borderId="34" xfId="0"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0" fillId="0" borderId="0" xfId="0" applyProtection="1">
      <protection locked="0"/>
    </xf>
    <xf numFmtId="0" fontId="45" fillId="2" borderId="0" xfId="0" applyFont="1" applyFill="1" applyBorder="1" applyAlignment="1" applyProtection="1">
      <alignment horizontal="left" vertical="top" wrapText="1"/>
    </xf>
    <xf numFmtId="0" fontId="0" fillId="2" borderId="0" xfId="0" applyFont="1" applyFill="1" applyBorder="1" applyAlignment="1" applyProtection="1">
      <alignment horizontal="left" vertical="center"/>
    </xf>
    <xf numFmtId="0" fontId="0" fillId="4" borderId="0" xfId="0" applyFont="1" applyFill="1" applyBorder="1" applyAlignment="1" applyProtection="1">
      <alignment vertical="top"/>
    </xf>
    <xf numFmtId="0" fontId="71" fillId="4" borderId="0" xfId="0" applyFont="1" applyFill="1" applyBorder="1" applyAlignment="1" applyProtection="1">
      <alignment vertical="center"/>
    </xf>
    <xf numFmtId="0" fontId="0" fillId="9" borderId="1" xfId="0" applyFont="1" applyFill="1" applyBorder="1" applyAlignment="1" applyProtection="1">
      <alignment vertical="center"/>
    </xf>
    <xf numFmtId="0" fontId="0" fillId="15" borderId="36" xfId="0" applyFill="1" applyBorder="1" applyAlignment="1" applyProtection="1"/>
    <xf numFmtId="0" fontId="0" fillId="15" borderId="37" xfId="0" applyFill="1" applyBorder="1" applyAlignment="1" applyProtection="1"/>
    <xf numFmtId="0" fontId="15" fillId="15" borderId="37" xfId="0" applyFont="1" applyFill="1" applyBorder="1" applyAlignment="1" applyProtection="1"/>
    <xf numFmtId="0" fontId="15" fillId="15" borderId="38" xfId="0" applyFont="1" applyFill="1" applyBorder="1" applyAlignment="1" applyProtection="1"/>
    <xf numFmtId="0" fontId="0" fillId="15" borderId="39" xfId="0" applyFill="1" applyBorder="1" applyAlignment="1" applyProtection="1"/>
    <xf numFmtId="0" fontId="0" fillId="15" borderId="0" xfId="0" applyFill="1" applyBorder="1" applyAlignment="1" applyProtection="1"/>
    <xf numFmtId="0" fontId="15" fillId="15" borderId="0" xfId="0" applyFont="1" applyFill="1" applyBorder="1" applyAlignment="1" applyProtection="1"/>
    <xf numFmtId="0" fontId="15" fillId="15" borderId="40" xfId="0" applyFont="1" applyFill="1" applyBorder="1" applyAlignment="1" applyProtection="1"/>
    <xf numFmtId="0" fontId="0" fillId="15" borderId="41" xfId="0" applyFill="1" applyBorder="1" applyAlignment="1" applyProtection="1"/>
    <xf numFmtId="0" fontId="0" fillId="15" borderId="42" xfId="0" applyFill="1" applyBorder="1" applyAlignment="1" applyProtection="1"/>
    <xf numFmtId="0" fontId="15" fillId="15" borderId="42" xfId="0" applyFont="1" applyFill="1" applyBorder="1" applyAlignment="1" applyProtection="1"/>
    <xf numFmtId="0" fontId="15" fillId="15" borderId="43" xfId="0" applyFont="1" applyFill="1" applyBorder="1" applyAlignment="1" applyProtection="1"/>
    <xf numFmtId="0" fontId="0" fillId="9" borderId="36" xfId="0" applyFill="1" applyBorder="1" applyAlignment="1" applyProtection="1"/>
    <xf numFmtId="0" fontId="0" fillId="9" borderId="37" xfId="0" applyFill="1" applyBorder="1" applyAlignment="1" applyProtection="1"/>
    <xf numFmtId="0" fontId="15" fillId="9" borderId="37" xfId="0" applyFont="1" applyFill="1" applyBorder="1" applyAlignment="1" applyProtection="1"/>
    <xf numFmtId="0" fontId="15" fillId="9" borderId="38" xfId="0" applyFont="1" applyFill="1" applyBorder="1" applyAlignment="1" applyProtection="1"/>
    <xf numFmtId="0" fontId="0" fillId="9" borderId="39" xfId="0" applyFill="1" applyBorder="1" applyAlignment="1" applyProtection="1"/>
    <xf numFmtId="0" fontId="0" fillId="9" borderId="0" xfId="0" applyFill="1" applyBorder="1" applyAlignment="1" applyProtection="1"/>
    <xf numFmtId="0" fontId="15" fillId="9" borderId="0" xfId="0" applyFont="1" applyFill="1" applyBorder="1" applyAlignment="1" applyProtection="1"/>
    <xf numFmtId="0" fontId="15" fillId="9" borderId="40" xfId="0" applyFont="1" applyFill="1" applyBorder="1" applyAlignment="1" applyProtection="1"/>
    <xf numFmtId="0" fontId="0" fillId="9" borderId="41" xfId="0" applyFill="1" applyBorder="1" applyAlignment="1" applyProtection="1"/>
    <xf numFmtId="0" fontId="0" fillId="9" borderId="42" xfId="0" applyFill="1" applyBorder="1" applyAlignment="1" applyProtection="1"/>
    <xf numFmtId="0" fontId="15" fillId="9" borderId="42" xfId="0" applyFont="1" applyFill="1" applyBorder="1" applyAlignment="1" applyProtection="1"/>
    <xf numFmtId="0" fontId="15" fillId="9" borderId="43" xfId="0" applyFont="1" applyFill="1" applyBorder="1" applyAlignment="1" applyProtection="1"/>
    <xf numFmtId="0" fontId="0" fillId="12" borderId="36" xfId="0" applyFill="1" applyBorder="1" applyAlignment="1" applyProtection="1"/>
    <xf numFmtId="0" fontId="0" fillId="12" borderId="39" xfId="0" applyFill="1" applyBorder="1" applyAlignment="1" applyProtection="1"/>
    <xf numFmtId="0" fontId="0" fillId="12" borderId="41" xfId="0" applyFill="1" applyBorder="1" applyAlignment="1" applyProtection="1"/>
    <xf numFmtId="0" fontId="69" fillId="14" borderId="9" xfId="0" applyNumberFormat="1" applyFont="1" applyFill="1" applyBorder="1" applyAlignment="1" applyProtection="1">
      <alignment horizontal="right" vertical="center"/>
    </xf>
    <xf numFmtId="0" fontId="69" fillId="0" borderId="9" xfId="0" applyNumberFormat="1" applyFont="1" applyFill="1" applyBorder="1" applyAlignment="1" applyProtection="1">
      <alignment horizontal="right" vertical="center"/>
    </xf>
    <xf numFmtId="0" fontId="0"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58"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60" fillId="2" borderId="0" xfId="0" applyFont="1" applyFill="1" applyBorder="1" applyAlignment="1" applyProtection="1">
      <alignment vertical="center"/>
    </xf>
    <xf numFmtId="0" fontId="44" fillId="2" borderId="0" xfId="0" applyFont="1" applyFill="1" applyBorder="1" applyAlignment="1" applyProtection="1">
      <alignment vertical="center"/>
    </xf>
    <xf numFmtId="0" fontId="26" fillId="2" borderId="0" xfId="0" applyFont="1" applyFill="1" applyBorder="1" applyAlignment="1" applyProtection="1">
      <alignment vertical="center" wrapText="1"/>
    </xf>
    <xf numFmtId="0" fontId="0" fillId="2" borderId="0" xfId="0" applyFont="1" applyFill="1" applyBorder="1" applyAlignment="1" applyProtection="1">
      <alignment vertical="center"/>
      <protection locked="0"/>
    </xf>
    <xf numFmtId="0" fontId="0" fillId="12" borderId="46" xfId="0" applyFill="1" applyBorder="1" applyAlignment="1" applyProtection="1"/>
    <xf numFmtId="0" fontId="0" fillId="12" borderId="8" xfId="0" applyFill="1" applyBorder="1" applyAlignment="1" applyProtection="1"/>
    <xf numFmtId="0" fontId="0" fillId="12" borderId="47" xfId="0" applyFill="1" applyBorder="1" applyAlignment="1" applyProtection="1"/>
    <xf numFmtId="0" fontId="0" fillId="0" borderId="0" xfId="0" applyAlignment="1" applyProtection="1">
      <alignment horizontal="right"/>
    </xf>
    <xf numFmtId="0" fontId="72" fillId="2" borderId="0" xfId="0" applyFont="1" applyFill="1" applyBorder="1" applyAlignment="1" applyProtection="1">
      <alignment vertical="center"/>
    </xf>
    <xf numFmtId="49" fontId="28" fillId="2" borderId="33" xfId="0" quotePrefix="1" applyNumberFormat="1" applyFont="1" applyFill="1" applyBorder="1" applyProtection="1"/>
    <xf numFmtId="49" fontId="28" fillId="2" borderId="34" xfId="0" applyNumberFormat="1" applyFont="1" applyFill="1" applyBorder="1" applyProtection="1"/>
    <xf numFmtId="0" fontId="56" fillId="2" borderId="34" xfId="0" applyNumberFormat="1" applyFont="1" applyFill="1" applyBorder="1" applyAlignment="1" applyProtection="1">
      <alignment horizontal="left"/>
    </xf>
    <xf numFmtId="0" fontId="28" fillId="2" borderId="34" xfId="0" applyNumberFormat="1" applyFont="1" applyFill="1" applyBorder="1" applyProtection="1"/>
    <xf numFmtId="49" fontId="28" fillId="2" borderId="35" xfId="0" applyNumberFormat="1" applyFont="1" applyFill="1" applyBorder="1" applyProtection="1"/>
    <xf numFmtId="0" fontId="36" fillId="0" borderId="0" xfId="0" applyFont="1" applyBorder="1" applyAlignment="1" applyProtection="1">
      <alignment horizontal="left" vertical="center" wrapText="1"/>
    </xf>
    <xf numFmtId="0" fontId="34" fillId="0" borderId="0" xfId="0" applyFont="1" applyBorder="1" applyProtection="1"/>
    <xf numFmtId="0" fontId="36" fillId="0" borderId="0" xfId="0" applyFont="1" applyBorder="1" applyAlignment="1" applyProtection="1">
      <alignment horizontal="center" vertical="center" wrapText="1"/>
    </xf>
    <xf numFmtId="0" fontId="37" fillId="0" borderId="0" xfId="0" applyFont="1" applyBorder="1" applyAlignment="1" applyProtection="1">
      <alignment horizontal="center"/>
    </xf>
    <xf numFmtId="14" fontId="37" fillId="0" borderId="0" xfId="0" applyNumberFormat="1" applyFont="1" applyBorder="1" applyProtection="1"/>
    <xf numFmtId="14" fontId="37" fillId="0" borderId="0" xfId="0" applyNumberFormat="1" applyFont="1" applyBorder="1" applyAlignment="1" applyProtection="1">
      <alignment horizontal="center"/>
    </xf>
    <xf numFmtId="168" fontId="37" fillId="0" borderId="0" xfId="3" applyNumberFormat="1" applyFont="1" applyBorder="1" applyProtection="1"/>
    <xf numFmtId="0" fontId="34" fillId="0" borderId="0" xfId="0" applyFont="1" applyBorder="1" applyAlignment="1" applyProtection="1">
      <alignment horizontal="center"/>
    </xf>
    <xf numFmtId="167" fontId="37" fillId="0" borderId="0" xfId="3" applyNumberFormat="1" applyFont="1" applyBorder="1" applyProtection="1"/>
    <xf numFmtId="0" fontId="49" fillId="0" borderId="0" xfId="0" applyFont="1" applyBorder="1" applyProtection="1"/>
    <xf numFmtId="0" fontId="73" fillId="2" borderId="0" xfId="0" applyFont="1" applyFill="1" applyBorder="1" applyAlignment="1" applyProtection="1">
      <alignment vertical="center"/>
    </xf>
    <xf numFmtId="0" fontId="74" fillId="2" borderId="0" xfId="0" applyFont="1" applyFill="1" applyBorder="1" applyAlignment="1" applyProtection="1">
      <alignment vertical="center"/>
    </xf>
    <xf numFmtId="0" fontId="73" fillId="2" borderId="0" xfId="0" applyFont="1" applyFill="1" applyBorder="1" applyAlignment="1" applyProtection="1">
      <alignment horizontal="center" vertical="center"/>
    </xf>
    <xf numFmtId="0" fontId="75" fillId="2" borderId="0" xfId="0" applyFont="1" applyFill="1" applyBorder="1" applyAlignment="1" applyProtection="1">
      <alignment horizontal="center" vertical="center"/>
    </xf>
    <xf numFmtId="0" fontId="77" fillId="2" borderId="0" xfId="0" applyFont="1" applyFill="1" applyBorder="1" applyAlignment="1" applyProtection="1">
      <alignment vertical="center"/>
    </xf>
    <xf numFmtId="0" fontId="76" fillId="2" borderId="0" xfId="0" applyFont="1" applyFill="1" applyBorder="1" applyAlignment="1" applyProtection="1">
      <alignment vertical="center"/>
    </xf>
    <xf numFmtId="0" fontId="78" fillId="2" borderId="0" xfId="0" applyFont="1" applyFill="1" applyBorder="1" applyAlignment="1" applyProtection="1">
      <alignment vertical="center"/>
    </xf>
    <xf numFmtId="0" fontId="34" fillId="0" borderId="0" xfId="0" applyFont="1" applyAlignment="1" applyProtection="1">
      <alignment horizontal="left"/>
    </xf>
    <xf numFmtId="0" fontId="43" fillId="0" borderId="0" xfId="0" applyFont="1" applyFill="1" applyBorder="1" applyAlignment="1" applyProtection="1">
      <alignment vertical="center"/>
    </xf>
    <xf numFmtId="0" fontId="79" fillId="16" borderId="0" xfId="0" applyFont="1" applyFill="1" applyBorder="1" applyAlignment="1" applyProtection="1">
      <alignment vertical="center"/>
    </xf>
    <xf numFmtId="0" fontId="53" fillId="16" borderId="0" xfId="0" applyFont="1" applyFill="1" applyBorder="1" applyAlignment="1" applyProtection="1">
      <alignment vertical="center"/>
    </xf>
    <xf numFmtId="0" fontId="80" fillId="16" borderId="0" xfId="0" applyFont="1" applyFill="1" applyBorder="1" applyAlignment="1" applyProtection="1">
      <alignment vertical="center"/>
    </xf>
    <xf numFmtId="0" fontId="81" fillId="4" borderId="0" xfId="0" applyFont="1" applyFill="1" applyBorder="1" applyAlignment="1" applyProtection="1">
      <alignment vertical="center"/>
    </xf>
    <xf numFmtId="0" fontId="21" fillId="4" borderId="6" xfId="0" applyFont="1" applyFill="1" applyBorder="1" applyProtection="1"/>
    <xf numFmtId="0" fontId="4" fillId="3" borderId="0" xfId="0" applyFont="1" applyFill="1" applyBorder="1" applyProtection="1"/>
    <xf numFmtId="0" fontId="14" fillId="3" borderId="0" xfId="0" applyFont="1" applyFill="1" applyBorder="1" applyProtection="1"/>
    <xf numFmtId="0" fontId="29" fillId="3" borderId="0" xfId="0" applyFont="1" applyFill="1" applyBorder="1" applyProtection="1"/>
    <xf numFmtId="0" fontId="32" fillId="3" borderId="0" xfId="0" applyFont="1" applyFill="1" applyBorder="1" applyAlignment="1" applyProtection="1">
      <alignment horizontal="center"/>
    </xf>
    <xf numFmtId="0" fontId="55" fillId="3" borderId="0" xfId="0" applyFont="1" applyFill="1" applyBorder="1" applyProtection="1"/>
    <xf numFmtId="0" fontId="1" fillId="3" borderId="0" xfId="0" applyFont="1" applyFill="1" applyBorder="1"/>
    <xf numFmtId="0" fontId="1" fillId="3" borderId="0" xfId="0" applyFont="1" applyFill="1" applyBorder="1" applyProtection="1"/>
    <xf numFmtId="0" fontId="32" fillId="3" borderId="0" xfId="0" applyFont="1" applyFill="1" applyBorder="1" applyAlignment="1" applyProtection="1">
      <alignment horizontal="center"/>
      <protection locked="0"/>
    </xf>
    <xf numFmtId="0" fontId="13" fillId="3" borderId="0" xfId="0" applyFont="1" applyFill="1" applyBorder="1" applyProtection="1"/>
    <xf numFmtId="0" fontId="31" fillId="3" borderId="0" xfId="0" applyFont="1" applyFill="1" applyBorder="1" applyProtection="1"/>
    <xf numFmtId="0" fontId="29" fillId="3" borderId="9" xfId="0" applyFont="1" applyFill="1" applyBorder="1" applyProtection="1"/>
    <xf numFmtId="49" fontId="14" fillId="11" borderId="5" xfId="0" applyNumberFormat="1" applyFont="1" applyFill="1" applyBorder="1" applyProtection="1"/>
    <xf numFmtId="49" fontId="14" fillId="11" borderId="6" xfId="0" quotePrefix="1" applyNumberFormat="1" applyFont="1" applyFill="1" applyBorder="1" applyProtection="1"/>
    <xf numFmtId="49" fontId="14" fillId="11" borderId="6" xfId="0" applyNumberFormat="1" applyFont="1" applyFill="1" applyBorder="1" applyProtection="1"/>
    <xf numFmtId="49" fontId="14" fillId="11" borderId="7" xfId="0" applyNumberFormat="1" applyFont="1" applyFill="1" applyBorder="1" applyProtection="1"/>
    <xf numFmtId="49" fontId="14" fillId="11" borderId="8" xfId="0" applyNumberFormat="1" applyFont="1" applyFill="1" applyBorder="1" applyProtection="1"/>
    <xf numFmtId="49" fontId="14" fillId="11" borderId="0" xfId="0" quotePrefix="1" applyNumberFormat="1" applyFont="1" applyFill="1" applyBorder="1" applyProtection="1"/>
    <xf numFmtId="49" fontId="14" fillId="11" borderId="0" xfId="0" applyNumberFormat="1" applyFont="1" applyFill="1" applyBorder="1" applyProtection="1"/>
    <xf numFmtId="49" fontId="14" fillId="11" borderId="9" xfId="0" applyNumberFormat="1" applyFont="1" applyFill="1" applyBorder="1" applyProtection="1"/>
    <xf numFmtId="49" fontId="1" fillId="11" borderId="10" xfId="0" applyNumberFormat="1" applyFont="1" applyFill="1" applyBorder="1" applyProtection="1"/>
    <xf numFmtId="0" fontId="14" fillId="11" borderId="5" xfId="0" applyFont="1" applyFill="1" applyBorder="1" applyProtection="1"/>
    <xf numFmtId="0" fontId="14" fillId="11" borderId="6" xfId="0" quotePrefix="1" applyFont="1" applyFill="1" applyBorder="1" applyProtection="1"/>
    <xf numFmtId="0" fontId="14" fillId="11" borderId="6" xfId="0" applyFont="1" applyFill="1" applyBorder="1" applyProtection="1"/>
    <xf numFmtId="0" fontId="4" fillId="11" borderId="8" xfId="0" applyFont="1" applyFill="1" applyBorder="1" applyProtection="1"/>
    <xf numFmtId="0" fontId="4" fillId="11" borderId="0" xfId="0" quotePrefix="1" applyFont="1" applyFill="1" applyBorder="1" applyProtection="1"/>
    <xf numFmtId="0" fontId="14" fillId="11" borderId="0" xfId="0" applyFont="1" applyFill="1" applyBorder="1" applyAlignment="1" applyProtection="1">
      <alignment vertical="top"/>
    </xf>
    <xf numFmtId="0" fontId="4" fillId="11" borderId="0" xfId="0" applyFont="1" applyFill="1" applyBorder="1" applyProtection="1"/>
    <xf numFmtId="0" fontId="5" fillId="11" borderId="0" xfId="0" applyFont="1" applyFill="1" applyBorder="1" applyProtection="1"/>
    <xf numFmtId="0" fontId="1" fillId="11" borderId="8" xfId="0" applyFont="1" applyFill="1" applyBorder="1" applyProtection="1"/>
    <xf numFmtId="0" fontId="1" fillId="11" borderId="0" xfId="0" applyFont="1" applyFill="1" applyBorder="1" applyProtection="1"/>
    <xf numFmtId="0" fontId="14" fillId="11" borderId="5" xfId="0" quotePrefix="1" applyFont="1" applyFill="1" applyBorder="1" applyAlignment="1" applyProtection="1">
      <alignment horizontal="center"/>
    </xf>
    <xf numFmtId="0" fontId="14" fillId="11" borderId="6" xfId="0" quotePrefix="1" applyFont="1" applyFill="1" applyBorder="1" applyAlignment="1" applyProtection="1">
      <alignment horizontal="center"/>
    </xf>
    <xf numFmtId="0" fontId="17" fillId="11" borderId="0" xfId="0" applyFont="1" applyFill="1" applyBorder="1" applyAlignment="1" applyProtection="1">
      <alignment vertical="top"/>
    </xf>
    <xf numFmtId="49" fontId="4" fillId="11" borderId="8" xfId="0" applyNumberFormat="1" applyFont="1" applyFill="1" applyBorder="1" applyAlignment="1" applyProtection="1">
      <alignment horizontal="center" vertical="center"/>
    </xf>
    <xf numFmtId="0" fontId="14" fillId="11" borderId="0" xfId="0" applyFont="1" applyFill="1" applyBorder="1" applyProtection="1"/>
    <xf numFmtId="0" fontId="14" fillId="11" borderId="0" xfId="0" quotePrefix="1" applyFont="1" applyFill="1" applyBorder="1" applyProtection="1"/>
    <xf numFmtId="0" fontId="14" fillId="11" borderId="0" xfId="0" quotePrefix="1" applyFont="1" applyFill="1" applyBorder="1" applyAlignment="1" applyProtection="1">
      <alignment horizontal="center"/>
    </xf>
    <xf numFmtId="0" fontId="14" fillId="11" borderId="9" xfId="0" applyFont="1" applyFill="1" applyBorder="1" applyProtection="1"/>
    <xf numFmtId="0" fontId="13" fillId="11" borderId="6" xfId="0" applyFont="1" applyFill="1" applyBorder="1" applyAlignment="1" applyProtection="1"/>
    <xf numFmtId="0" fontId="28" fillId="11" borderId="6" xfId="0" applyFont="1" applyFill="1" applyBorder="1" applyAlignment="1" applyProtection="1">
      <alignment horizontal="left"/>
    </xf>
    <xf numFmtId="0" fontId="28" fillId="11" borderId="6" xfId="0" applyFont="1" applyFill="1" applyBorder="1" applyAlignment="1" applyProtection="1"/>
    <xf numFmtId="0" fontId="28" fillId="11" borderId="7" xfId="0" applyFont="1" applyFill="1" applyBorder="1" applyAlignment="1" applyProtection="1"/>
    <xf numFmtId="0" fontId="4" fillId="11" borderId="10" xfId="0" applyFont="1" applyFill="1" applyBorder="1" applyAlignment="1" applyProtection="1">
      <alignment horizontal="center"/>
    </xf>
    <xf numFmtId="0" fontId="4" fillId="11" borderId="11" xfId="0" applyFont="1" applyFill="1" applyBorder="1" applyAlignment="1" applyProtection="1">
      <alignment horizontal="center"/>
    </xf>
    <xf numFmtId="0" fontId="1" fillId="4" borderId="0" xfId="0" applyFont="1" applyFill="1" applyBorder="1" applyAlignment="1">
      <alignment horizontal="center"/>
    </xf>
    <xf numFmtId="0" fontId="13" fillId="4" borderId="0" xfId="0" applyFont="1" applyFill="1" applyBorder="1"/>
    <xf numFmtId="0" fontId="3" fillId="4" borderId="0" xfId="0" applyFont="1" applyFill="1" applyBorder="1"/>
    <xf numFmtId="0" fontId="14" fillId="11" borderId="8" xfId="0" quotePrefix="1" applyFont="1" applyFill="1" applyBorder="1" applyProtection="1"/>
    <xf numFmtId="0" fontId="13" fillId="11" borderId="0" xfId="0" applyFont="1" applyFill="1" applyBorder="1" applyProtection="1"/>
    <xf numFmtId="0" fontId="13" fillId="11" borderId="9" xfId="0" applyFont="1" applyFill="1" applyBorder="1" applyProtection="1"/>
    <xf numFmtId="49" fontId="4" fillId="11" borderId="0" xfId="0" applyNumberFormat="1"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52" xfId="0" applyFont="1" applyFill="1" applyBorder="1" applyAlignment="1" applyProtection="1">
      <alignment horizontal="right" vertical="center"/>
    </xf>
    <xf numFmtId="0" fontId="33" fillId="2" borderId="13" xfId="0" applyFont="1" applyFill="1" applyBorder="1" applyAlignment="1" applyProtection="1">
      <alignment horizontal="left" vertical="center"/>
      <protection locked="0"/>
    </xf>
    <xf numFmtId="0" fontId="27" fillId="2" borderId="13" xfId="0" applyFont="1" applyFill="1" applyBorder="1" applyAlignment="1" applyProtection="1">
      <alignment vertical="center"/>
      <protection locked="0"/>
    </xf>
    <xf numFmtId="166" fontId="27" fillId="2" borderId="13" xfId="0" applyNumberFormat="1" applyFont="1" applyFill="1" applyBorder="1" applyAlignment="1" applyProtection="1">
      <alignment vertical="center"/>
      <protection locked="0"/>
    </xf>
    <xf numFmtId="0" fontId="0" fillId="2" borderId="13" xfId="0" applyFont="1" applyFill="1" applyBorder="1" applyAlignment="1" applyProtection="1">
      <alignment vertical="center"/>
      <protection locked="0"/>
    </xf>
    <xf numFmtId="0" fontId="79" fillId="4" borderId="0" xfId="0" applyFont="1" applyFill="1" applyBorder="1" applyAlignment="1" applyProtection="1">
      <alignment vertical="center"/>
    </xf>
    <xf numFmtId="0" fontId="53" fillId="4" borderId="0" xfId="0" applyFont="1" applyFill="1" applyBorder="1" applyAlignment="1" applyProtection="1">
      <alignment vertical="center"/>
    </xf>
    <xf numFmtId="0" fontId="80" fillId="4" borderId="0" xfId="0" applyFont="1" applyFill="1" applyBorder="1" applyAlignment="1" applyProtection="1">
      <alignment vertical="center"/>
    </xf>
    <xf numFmtId="0" fontId="82" fillId="4" borderId="0" xfId="0" applyFont="1" applyFill="1" applyBorder="1" applyAlignment="1" applyProtection="1">
      <alignment horizontal="right" vertical="center"/>
    </xf>
    <xf numFmtId="0" fontId="83" fillId="4" borderId="0" xfId="0" applyNumberFormat="1" applyFont="1" applyFill="1" applyBorder="1" applyAlignment="1" applyProtection="1">
      <alignment vertical="center"/>
    </xf>
    <xf numFmtId="0" fontId="84" fillId="4" borderId="5" xfId="0" quotePrefix="1" applyFont="1" applyFill="1" applyBorder="1" applyAlignment="1" applyProtection="1">
      <alignment horizontal="center"/>
    </xf>
    <xf numFmtId="0" fontId="84" fillId="4" borderId="8" xfId="0" applyFont="1" applyFill="1" applyBorder="1" applyAlignment="1" applyProtection="1">
      <alignment horizontal="center" vertical="top"/>
    </xf>
    <xf numFmtId="0" fontId="84" fillId="4" borderId="8" xfId="0" applyFont="1" applyFill="1" applyBorder="1" applyAlignment="1" applyProtection="1">
      <alignment horizontal="center" vertical="center"/>
    </xf>
    <xf numFmtId="0" fontId="84" fillId="4" borderId="8" xfId="0" quotePrefix="1" applyFont="1" applyFill="1" applyBorder="1" applyAlignment="1" applyProtection="1">
      <alignment horizontal="center"/>
    </xf>
    <xf numFmtId="0" fontId="84" fillId="4" borderId="30" xfId="0" applyFont="1" applyFill="1" applyBorder="1" applyAlignment="1" applyProtection="1">
      <alignment horizontal="left"/>
    </xf>
    <xf numFmtId="0" fontId="84" fillId="4" borderId="6" xfId="0" applyFont="1" applyFill="1" applyBorder="1" applyAlignment="1" applyProtection="1">
      <alignment horizontal="left"/>
    </xf>
    <xf numFmtId="0" fontId="85" fillId="4" borderId="5" xfId="0" quotePrefix="1" applyFont="1" applyFill="1" applyBorder="1" applyAlignment="1" applyProtection="1">
      <alignment horizontal="center"/>
    </xf>
    <xf numFmtId="49" fontId="84" fillId="4" borderId="5" xfId="0" quotePrefix="1" applyNumberFormat="1" applyFont="1" applyFill="1" applyBorder="1" applyProtection="1"/>
    <xf numFmtId="0" fontId="0" fillId="0" borderId="0" xfId="0" applyAlignment="1">
      <alignment horizontal="left" vertical="top" wrapText="1"/>
    </xf>
    <xf numFmtId="0" fontId="15" fillId="0" borderId="0" xfId="0" applyFont="1" applyBorder="1" applyAlignment="1" applyProtection="1">
      <alignment horizontal="left" vertical="top"/>
    </xf>
    <xf numFmtId="49" fontId="6" fillId="4" borderId="34" xfId="0" applyNumberFormat="1" applyFont="1" applyFill="1" applyBorder="1" applyAlignment="1" applyProtection="1">
      <alignment horizontal="center"/>
    </xf>
    <xf numFmtId="49" fontId="6" fillId="4" borderId="35" xfId="0" applyNumberFormat="1" applyFont="1" applyFill="1" applyBorder="1" applyAlignment="1" applyProtection="1">
      <alignment horizontal="center"/>
    </xf>
    <xf numFmtId="0" fontId="27" fillId="5" borderId="33" xfId="0" applyNumberFormat="1" applyFont="1" applyFill="1" applyBorder="1" applyAlignment="1" applyProtection="1">
      <alignment horizontal="left"/>
      <protection locked="0"/>
    </xf>
    <xf numFmtId="0" fontId="27" fillId="5" borderId="34" xfId="0" applyNumberFormat="1" applyFont="1" applyFill="1" applyBorder="1" applyAlignment="1" applyProtection="1">
      <alignment horizontal="left"/>
      <protection locked="0"/>
    </xf>
    <xf numFmtId="0" fontId="27" fillId="5" borderId="35" xfId="0" applyNumberFormat="1" applyFont="1" applyFill="1" applyBorder="1" applyAlignment="1" applyProtection="1">
      <alignment horizontal="left"/>
      <protection locked="0"/>
    </xf>
    <xf numFmtId="0" fontId="3" fillId="11" borderId="49" xfId="0" applyFont="1" applyFill="1" applyBorder="1" applyAlignment="1" applyProtection="1">
      <alignment horizontal="center" vertical="center"/>
    </xf>
    <xf numFmtId="0" fontId="3" fillId="11" borderId="50" xfId="0" applyFont="1" applyFill="1" applyBorder="1" applyAlignment="1" applyProtection="1">
      <alignment horizontal="center" vertical="center"/>
    </xf>
    <xf numFmtId="0" fontId="3" fillId="11" borderId="51" xfId="0" applyFont="1" applyFill="1" applyBorder="1" applyAlignment="1" applyProtection="1">
      <alignment horizontal="center" vertical="center"/>
    </xf>
    <xf numFmtId="49" fontId="4" fillId="11" borderId="0" xfId="0" applyNumberFormat="1" applyFont="1" applyFill="1" applyBorder="1" applyAlignment="1" applyProtection="1">
      <alignment horizontal="left" vertical="top"/>
    </xf>
    <xf numFmtId="49" fontId="4" fillId="11" borderId="9" xfId="0" applyNumberFormat="1" applyFont="1" applyFill="1" applyBorder="1" applyAlignment="1" applyProtection="1">
      <alignment horizontal="left" vertical="top"/>
    </xf>
    <xf numFmtId="49" fontId="4" fillId="11" borderId="11" xfId="0" applyNumberFormat="1" applyFont="1" applyFill="1" applyBorder="1" applyAlignment="1" applyProtection="1">
      <alignment horizontal="left" vertical="top"/>
    </xf>
    <xf numFmtId="0" fontId="21" fillId="4" borderId="6" xfId="0" applyFont="1" applyFill="1" applyBorder="1" applyProtection="1"/>
    <xf numFmtId="0" fontId="21" fillId="4" borderId="7" xfId="0" applyFont="1" applyFill="1" applyBorder="1" applyProtection="1"/>
    <xf numFmtId="49" fontId="27" fillId="4" borderId="18" xfId="0" quotePrefix="1" applyNumberFormat="1" applyFont="1" applyFill="1" applyBorder="1" applyAlignment="1" applyProtection="1">
      <alignment horizontal="center" vertical="top" wrapText="1"/>
      <protection locked="0"/>
    </xf>
    <xf numFmtId="49" fontId="27" fillId="4" borderId="19" xfId="0" quotePrefix="1" applyNumberFormat="1" applyFont="1" applyFill="1" applyBorder="1" applyAlignment="1" applyProtection="1">
      <alignment horizontal="center" vertical="top" wrapText="1"/>
      <protection locked="0"/>
    </xf>
    <xf numFmtId="49" fontId="27" fillId="4" borderId="20" xfId="0" quotePrefix="1" applyNumberFormat="1" applyFont="1" applyFill="1" applyBorder="1" applyAlignment="1" applyProtection="1">
      <alignment horizontal="center" vertical="top" wrapText="1"/>
      <protection locked="0"/>
    </xf>
    <xf numFmtId="49" fontId="27" fillId="4" borderId="8" xfId="0" quotePrefix="1" applyNumberFormat="1" applyFont="1" applyFill="1" applyBorder="1" applyAlignment="1" applyProtection="1">
      <alignment horizontal="center" vertical="top" wrapText="1"/>
      <protection locked="0"/>
    </xf>
    <xf numFmtId="49" fontId="27" fillId="4" borderId="0" xfId="0" quotePrefix="1" applyNumberFormat="1" applyFont="1" applyFill="1" applyBorder="1" applyAlignment="1" applyProtection="1">
      <alignment horizontal="center" vertical="top" wrapText="1"/>
      <protection locked="0"/>
    </xf>
    <xf numFmtId="49" fontId="27" fillId="4" borderId="9" xfId="0" quotePrefix="1" applyNumberFormat="1" applyFont="1" applyFill="1" applyBorder="1" applyAlignment="1" applyProtection="1">
      <alignment horizontal="center" vertical="top" wrapText="1"/>
      <protection locked="0"/>
    </xf>
    <xf numFmtId="49" fontId="27" fillId="4" borderId="10" xfId="0" quotePrefix="1" applyNumberFormat="1" applyFont="1" applyFill="1" applyBorder="1" applyAlignment="1" applyProtection="1">
      <alignment horizontal="center" vertical="top" wrapText="1"/>
      <protection locked="0"/>
    </xf>
    <xf numFmtId="49" fontId="27" fillId="4" borderId="11" xfId="0" quotePrefix="1" applyNumberFormat="1" applyFont="1" applyFill="1" applyBorder="1" applyAlignment="1" applyProtection="1">
      <alignment horizontal="center" vertical="top" wrapText="1"/>
      <protection locked="0"/>
    </xf>
    <xf numFmtId="49" fontId="27" fillId="4" borderId="12" xfId="0" quotePrefix="1" applyNumberFormat="1" applyFont="1" applyFill="1" applyBorder="1" applyAlignment="1" applyProtection="1">
      <alignment horizontal="center" vertical="top" wrapText="1"/>
      <protection locked="0"/>
    </xf>
    <xf numFmtId="0" fontId="27" fillId="4" borderId="15" xfId="0" applyFont="1" applyFill="1" applyBorder="1" applyAlignment="1" applyProtection="1">
      <alignment horizontal="left"/>
      <protection locked="0"/>
    </xf>
    <xf numFmtId="0" fontId="27" fillId="4" borderId="16" xfId="0" applyFont="1" applyFill="1" applyBorder="1" applyAlignment="1" applyProtection="1">
      <alignment horizontal="left"/>
      <protection locked="0"/>
    </xf>
    <xf numFmtId="0" fontId="27" fillId="4" borderId="17" xfId="0" applyFont="1" applyFill="1" applyBorder="1" applyAlignment="1" applyProtection="1">
      <alignment horizontal="left"/>
      <protection locked="0"/>
    </xf>
    <xf numFmtId="164" fontId="19" fillId="2" borderId="8" xfId="0" applyNumberFormat="1" applyFont="1" applyFill="1" applyBorder="1" applyAlignment="1" applyProtection="1">
      <alignment horizontal="center" vertical="center"/>
    </xf>
    <xf numFmtId="164" fontId="19" fillId="2" borderId="0" xfId="0" applyNumberFormat="1" applyFont="1" applyFill="1" applyBorder="1" applyAlignment="1" applyProtection="1">
      <alignment horizontal="center" vertical="center"/>
    </xf>
    <xf numFmtId="164" fontId="19" fillId="2" borderId="9" xfId="0" applyNumberFormat="1" applyFont="1" applyFill="1" applyBorder="1" applyAlignment="1" applyProtection="1">
      <alignment horizontal="center" vertical="center"/>
    </xf>
    <xf numFmtId="164" fontId="19" fillId="2" borderId="10" xfId="0" applyNumberFormat="1" applyFont="1" applyFill="1" applyBorder="1" applyAlignment="1" applyProtection="1">
      <alignment horizontal="center" vertical="center"/>
    </xf>
    <xf numFmtId="164" fontId="19" fillId="2" borderId="11" xfId="0" applyNumberFormat="1" applyFont="1" applyFill="1" applyBorder="1" applyAlignment="1" applyProtection="1">
      <alignment horizontal="center" vertical="center"/>
    </xf>
    <xf numFmtId="164" fontId="19" fillId="2" borderId="12" xfId="0" applyNumberFormat="1" applyFont="1" applyFill="1" applyBorder="1" applyAlignment="1" applyProtection="1">
      <alignment horizontal="center" vertical="center"/>
    </xf>
    <xf numFmtId="49" fontId="19" fillId="2" borderId="8" xfId="0" quotePrefix="1" applyNumberFormat="1" applyFont="1" applyFill="1" applyBorder="1" applyAlignment="1" applyProtection="1">
      <alignment horizontal="center" vertical="center"/>
    </xf>
    <xf numFmtId="49" fontId="19" fillId="2" borderId="0" xfId="0" quotePrefix="1" applyNumberFormat="1" applyFont="1" applyFill="1" applyBorder="1" applyAlignment="1" applyProtection="1">
      <alignment horizontal="center" vertical="center"/>
    </xf>
    <xf numFmtId="49" fontId="19" fillId="2" borderId="9" xfId="0" quotePrefix="1" applyNumberFormat="1" applyFont="1" applyFill="1" applyBorder="1" applyAlignment="1" applyProtection="1">
      <alignment horizontal="center" vertical="center"/>
    </xf>
    <xf numFmtId="49" fontId="19" fillId="2" borderId="10" xfId="0" quotePrefix="1" applyNumberFormat="1" applyFont="1" applyFill="1" applyBorder="1" applyAlignment="1" applyProtection="1">
      <alignment horizontal="center" vertical="center"/>
    </xf>
    <xf numFmtId="49" fontId="19" fillId="2" borderId="11" xfId="0" quotePrefix="1" applyNumberFormat="1" applyFont="1" applyFill="1" applyBorder="1" applyAlignment="1" applyProtection="1">
      <alignment horizontal="center" vertical="center"/>
    </xf>
    <xf numFmtId="49" fontId="19" fillId="2" borderId="12" xfId="0" quotePrefix="1" applyNumberFormat="1" applyFont="1" applyFill="1" applyBorder="1" applyAlignment="1" applyProtection="1">
      <alignment horizontal="center" vertical="center"/>
    </xf>
    <xf numFmtId="49" fontId="19" fillId="2" borderId="10" xfId="0" applyNumberFormat="1" applyFont="1" applyFill="1" applyBorder="1" applyAlignment="1" applyProtection="1">
      <alignment horizontal="center" vertical="center"/>
    </xf>
    <xf numFmtId="49" fontId="19" fillId="2" borderId="11" xfId="0" applyNumberFormat="1" applyFont="1" applyFill="1" applyBorder="1" applyAlignment="1" applyProtection="1">
      <alignment horizontal="center" vertical="center"/>
    </xf>
    <xf numFmtId="49" fontId="19" fillId="2" borderId="12" xfId="0" applyNumberFormat="1" applyFont="1" applyFill="1" applyBorder="1" applyAlignment="1" applyProtection="1">
      <alignment horizontal="center" vertical="center"/>
    </xf>
    <xf numFmtId="49" fontId="4" fillId="11" borderId="0" xfId="0" applyNumberFormat="1" applyFont="1" applyFill="1" applyBorder="1" applyAlignment="1" applyProtection="1">
      <alignment horizontal="center" vertical="center"/>
    </xf>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7" xfId="0" applyFont="1" applyFill="1" applyBorder="1" applyAlignment="1" applyProtection="1">
      <alignment horizontal="center"/>
    </xf>
    <xf numFmtId="0" fontId="9" fillId="2" borderId="8"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top"/>
    </xf>
    <xf numFmtId="0" fontId="9" fillId="2" borderId="9" xfId="0" applyFont="1" applyFill="1" applyBorder="1" applyAlignment="1" applyProtection="1">
      <alignment horizontal="left" vertical="top"/>
    </xf>
    <xf numFmtId="0" fontId="9" fillId="2" borderId="8" xfId="0" applyFont="1" applyFill="1" applyBorder="1" applyAlignment="1" applyProtection="1">
      <alignment horizontal="left" vertical="top"/>
    </xf>
    <xf numFmtId="44" fontId="9" fillId="2" borderId="1" xfId="1" applyFont="1" applyFill="1" applyBorder="1" applyAlignment="1" applyProtection="1">
      <alignment horizontal="center" vertical="center"/>
    </xf>
    <xf numFmtId="0" fontId="4" fillId="2" borderId="10" xfId="0" applyFont="1" applyFill="1" applyBorder="1" applyAlignment="1" applyProtection="1">
      <alignment horizontal="center"/>
    </xf>
    <xf numFmtId="0" fontId="4" fillId="2" borderId="11" xfId="0" applyFont="1" applyFill="1" applyBorder="1" applyAlignment="1" applyProtection="1">
      <alignment horizontal="center"/>
    </xf>
    <xf numFmtId="0" fontId="4" fillId="2" borderId="12" xfId="0" applyFont="1" applyFill="1" applyBorder="1" applyAlignment="1" applyProtection="1">
      <alignment horizontal="center"/>
    </xf>
    <xf numFmtId="0" fontId="14" fillId="2" borderId="6" xfId="0" applyFont="1" applyFill="1" applyBorder="1" applyAlignment="1" applyProtection="1">
      <alignment horizontal="left"/>
    </xf>
    <xf numFmtId="0" fontId="14" fillId="2" borderId="7" xfId="0" applyFont="1" applyFill="1" applyBorder="1" applyAlignment="1" applyProtection="1">
      <alignment horizontal="left"/>
    </xf>
    <xf numFmtId="49" fontId="14" fillId="2" borderId="14" xfId="0" applyNumberFormat="1" applyFont="1" applyFill="1" applyBorder="1" applyAlignment="1" applyProtection="1">
      <alignment horizontal="center"/>
    </xf>
    <xf numFmtId="0" fontId="4" fillId="2" borderId="5" xfId="0" applyFont="1" applyFill="1" applyBorder="1" applyAlignment="1" applyProtection="1">
      <alignment horizontal="center"/>
    </xf>
    <xf numFmtId="0" fontId="4" fillId="2" borderId="6" xfId="0" applyFont="1" applyFill="1" applyBorder="1" applyAlignment="1" applyProtection="1">
      <alignment horizontal="center"/>
    </xf>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0" fontId="4" fillId="2" borderId="0" xfId="0" applyFont="1" applyFill="1" applyBorder="1" applyAlignment="1" applyProtection="1">
      <alignment horizontal="center"/>
    </xf>
    <xf numFmtId="0" fontId="4" fillId="2" borderId="9" xfId="0" applyFont="1" applyFill="1" applyBorder="1" applyAlignment="1" applyProtection="1">
      <alignment horizontal="center"/>
    </xf>
    <xf numFmtId="44" fontId="19" fillId="2" borderId="2" xfId="1" applyFont="1" applyFill="1" applyBorder="1" applyAlignment="1" applyProtection="1">
      <alignment vertical="center"/>
    </xf>
    <xf numFmtId="44" fontId="19" fillId="2" borderId="3" xfId="1" applyFont="1" applyFill="1" applyBorder="1" applyAlignment="1" applyProtection="1">
      <alignment vertical="center"/>
    </xf>
    <xf numFmtId="44" fontId="19" fillId="2" borderId="4" xfId="1" applyFont="1" applyFill="1" applyBorder="1" applyAlignment="1" applyProtection="1">
      <alignment vertical="center"/>
    </xf>
    <xf numFmtId="49" fontId="14" fillId="2" borderId="1" xfId="0" applyNumberFormat="1" applyFont="1" applyFill="1" applyBorder="1" applyAlignment="1" applyProtection="1">
      <alignment horizontal="center"/>
    </xf>
    <xf numFmtId="0" fontId="14" fillId="2" borderId="14" xfId="0" applyNumberFormat="1" applyFont="1" applyFill="1" applyBorder="1" applyAlignment="1" applyProtection="1">
      <alignment horizontal="center"/>
    </xf>
    <xf numFmtId="0" fontId="20" fillId="2" borderId="5" xfId="0" applyFont="1" applyFill="1" applyBorder="1" applyAlignment="1" applyProtection="1">
      <alignment horizontal="left" vertical="top" wrapText="1"/>
    </xf>
    <xf numFmtId="0" fontId="20" fillId="2" borderId="7" xfId="0" applyFont="1" applyFill="1" applyBorder="1" applyAlignment="1" applyProtection="1">
      <alignment horizontal="left" vertical="top"/>
    </xf>
    <xf numFmtId="0" fontId="20" fillId="2" borderId="8" xfId="0" applyFont="1" applyFill="1" applyBorder="1" applyAlignment="1" applyProtection="1">
      <alignment horizontal="left" vertical="top"/>
    </xf>
    <xf numFmtId="0" fontId="20" fillId="2" borderId="9" xfId="0" applyFont="1" applyFill="1" applyBorder="1" applyAlignment="1" applyProtection="1">
      <alignment horizontal="left" vertical="top"/>
    </xf>
    <xf numFmtId="0" fontId="20" fillId="2" borderId="10" xfId="0" applyFont="1" applyFill="1" applyBorder="1" applyAlignment="1" applyProtection="1">
      <alignment horizontal="left" vertical="top"/>
    </xf>
    <xf numFmtId="0" fontId="20" fillId="2" borderId="12" xfId="0" applyFont="1" applyFill="1" applyBorder="1" applyAlignment="1" applyProtection="1">
      <alignment horizontal="left" vertical="top"/>
    </xf>
    <xf numFmtId="49" fontId="4" fillId="11" borderId="8" xfId="0" applyNumberFormat="1" applyFont="1" applyFill="1" applyBorder="1" applyAlignment="1" applyProtection="1">
      <alignment horizontal="center" vertical="center"/>
    </xf>
    <xf numFmtId="0" fontId="48" fillId="3" borderId="18" xfId="0" applyNumberFormat="1" applyFont="1" applyFill="1" applyBorder="1" applyAlignment="1" applyProtection="1">
      <alignment horizontal="center" vertical="center"/>
    </xf>
    <xf numFmtId="0" fontId="48" fillId="3" borderId="19" xfId="0" applyNumberFormat="1" applyFont="1" applyFill="1" applyBorder="1" applyAlignment="1" applyProtection="1">
      <alignment horizontal="center" vertical="center"/>
    </xf>
    <xf numFmtId="0" fontId="48" fillId="3" borderId="20" xfId="0" applyNumberFormat="1" applyFont="1" applyFill="1" applyBorder="1" applyAlignment="1" applyProtection="1">
      <alignment horizontal="center" vertical="center"/>
    </xf>
    <xf numFmtId="49" fontId="27" fillId="15" borderId="33" xfId="0" applyNumberFormat="1" applyFont="1" applyFill="1" applyBorder="1" applyAlignment="1" applyProtection="1">
      <alignment horizontal="left" vertical="top"/>
      <protection locked="0"/>
    </xf>
    <xf numFmtId="49" fontId="27" fillId="15" borderId="34" xfId="0" applyNumberFormat="1" applyFont="1" applyFill="1" applyBorder="1" applyAlignment="1" applyProtection="1">
      <alignment horizontal="left" vertical="top"/>
      <protection locked="0"/>
    </xf>
    <xf numFmtId="49" fontId="27" fillId="15" borderId="35" xfId="0" applyNumberFormat="1" applyFont="1" applyFill="1" applyBorder="1" applyAlignment="1" applyProtection="1">
      <alignment horizontal="left" vertical="top"/>
      <protection locked="0"/>
    </xf>
    <xf numFmtId="0" fontId="57" fillId="11" borderId="2" xfId="0" applyFont="1" applyFill="1" applyBorder="1" applyAlignment="1" applyProtection="1">
      <alignment horizontal="center" vertical="center"/>
    </xf>
    <xf numFmtId="0" fontId="57" fillId="11" borderId="3" xfId="0" applyFont="1" applyFill="1" applyBorder="1" applyAlignment="1" applyProtection="1">
      <alignment horizontal="center" vertical="center"/>
    </xf>
    <xf numFmtId="0" fontId="57" fillId="11" borderId="4" xfId="0" applyFont="1" applyFill="1" applyBorder="1" applyAlignment="1" applyProtection="1">
      <alignment horizontal="center" vertical="center"/>
    </xf>
    <xf numFmtId="49" fontId="1" fillId="11" borderId="11" xfId="0" applyNumberFormat="1" applyFont="1" applyFill="1" applyBorder="1" applyAlignment="1" applyProtection="1">
      <alignment horizontal="left" vertical="top" wrapText="1"/>
    </xf>
    <xf numFmtId="49" fontId="1" fillId="11" borderId="11" xfId="0" applyNumberFormat="1" applyFont="1" applyFill="1" applyBorder="1" applyAlignment="1" applyProtection="1">
      <alignment horizontal="left" vertical="top"/>
    </xf>
    <xf numFmtId="49" fontId="1" fillId="11" borderId="12" xfId="0" applyNumberFormat="1" applyFont="1" applyFill="1" applyBorder="1" applyAlignment="1" applyProtection="1">
      <alignment horizontal="left" vertical="top"/>
    </xf>
    <xf numFmtId="49" fontId="4" fillId="2" borderId="8" xfId="0" applyNumberFormat="1" applyFont="1" applyFill="1" applyBorder="1" applyAlignment="1" applyProtection="1">
      <alignment horizontal="left" vertical="center"/>
    </xf>
    <xf numFmtId="49" fontId="4" fillId="2" borderId="0" xfId="0" applyNumberFormat="1" applyFont="1" applyFill="1" applyBorder="1" applyAlignment="1" applyProtection="1">
      <alignment horizontal="left" vertical="center"/>
    </xf>
    <xf numFmtId="49" fontId="4" fillId="2" borderId="9" xfId="0" applyNumberFormat="1" applyFont="1" applyFill="1" applyBorder="1" applyAlignment="1" applyProtection="1">
      <alignment horizontal="left" vertical="center"/>
    </xf>
    <xf numFmtId="49" fontId="4" fillId="2" borderId="10" xfId="0" applyNumberFormat="1" applyFont="1" applyFill="1" applyBorder="1" applyAlignment="1" applyProtection="1">
      <alignment horizontal="left" vertical="center"/>
    </xf>
    <xf numFmtId="49" fontId="4" fillId="2" borderId="11" xfId="0" applyNumberFormat="1" applyFont="1" applyFill="1" applyBorder="1" applyAlignment="1" applyProtection="1">
      <alignment horizontal="left" vertical="center"/>
    </xf>
    <xf numFmtId="49" fontId="4" fillId="2" borderId="12" xfId="0" applyNumberFormat="1" applyFont="1" applyFill="1" applyBorder="1" applyAlignment="1" applyProtection="1">
      <alignment horizontal="left" vertical="center"/>
    </xf>
    <xf numFmtId="0" fontId="42" fillId="4" borderId="25" xfId="0" applyFont="1" applyFill="1" applyBorder="1" applyAlignment="1" applyProtection="1">
      <alignment horizontal="left" vertical="top"/>
      <protection locked="0"/>
    </xf>
    <xf numFmtId="0" fontId="42" fillId="4" borderId="26" xfId="0" applyFont="1" applyFill="1" applyBorder="1" applyAlignment="1" applyProtection="1">
      <alignment horizontal="left" vertical="top"/>
      <protection locked="0"/>
    </xf>
    <xf numFmtId="0" fontId="42" fillId="4" borderId="48" xfId="0" applyFont="1" applyFill="1" applyBorder="1" applyAlignment="1" applyProtection="1">
      <alignment horizontal="left" vertical="top"/>
      <protection locked="0"/>
    </xf>
    <xf numFmtId="49" fontId="27" fillId="4" borderId="25" xfId="0" applyNumberFormat="1" applyFont="1" applyFill="1" applyBorder="1" applyAlignment="1" applyProtection="1">
      <alignment horizontal="center" vertical="top"/>
      <protection locked="0"/>
    </xf>
    <xf numFmtId="49" fontId="27" fillId="4" borderId="26" xfId="0" applyNumberFormat="1" applyFont="1" applyFill="1" applyBorder="1" applyAlignment="1" applyProtection="1">
      <alignment horizontal="center" vertical="top"/>
      <protection locked="0"/>
    </xf>
    <xf numFmtId="49" fontId="27" fillId="4" borderId="27" xfId="0" applyNumberFormat="1" applyFont="1" applyFill="1" applyBorder="1" applyAlignment="1" applyProtection="1">
      <alignment horizontal="center" vertical="top"/>
      <protection locked="0"/>
    </xf>
    <xf numFmtId="0" fontId="27" fillId="4" borderId="18" xfId="0" applyFont="1" applyFill="1" applyBorder="1" applyAlignment="1" applyProtection="1">
      <alignment horizontal="left" vertical="top"/>
      <protection locked="0"/>
    </xf>
    <xf numFmtId="0" fontId="27" fillId="4" borderId="19" xfId="0" applyFont="1" applyFill="1" applyBorder="1" applyAlignment="1" applyProtection="1">
      <alignment horizontal="left" vertical="top"/>
      <protection locked="0"/>
    </xf>
    <xf numFmtId="0" fontId="27" fillId="4" borderId="20" xfId="0" applyFont="1" applyFill="1" applyBorder="1" applyAlignment="1" applyProtection="1">
      <alignment horizontal="left" vertical="top"/>
      <protection locked="0"/>
    </xf>
    <xf numFmtId="0" fontId="27" fillId="4" borderId="8" xfId="0" applyFont="1" applyFill="1" applyBorder="1" applyAlignment="1" applyProtection="1">
      <alignment horizontal="left" vertical="top"/>
      <protection locked="0"/>
    </xf>
    <xf numFmtId="0" fontId="27" fillId="4" borderId="0" xfId="0" applyFont="1" applyFill="1" applyBorder="1" applyAlignment="1" applyProtection="1">
      <alignment horizontal="left" vertical="top"/>
      <protection locked="0"/>
    </xf>
    <xf numFmtId="0" fontId="27" fillId="4" borderId="9" xfId="0" applyFont="1" applyFill="1" applyBorder="1" applyAlignment="1" applyProtection="1">
      <alignment horizontal="left" vertical="top"/>
      <protection locked="0"/>
    </xf>
    <xf numFmtId="0" fontId="27" fillId="0" borderId="15" xfId="0" applyFont="1" applyFill="1" applyBorder="1" applyAlignment="1" applyProtection="1">
      <alignment horizontal="left" vertical="center"/>
      <protection locked="0"/>
    </xf>
    <xf numFmtId="0" fontId="27" fillId="0" borderId="16" xfId="0" applyFont="1" applyFill="1" applyBorder="1" applyAlignment="1" applyProtection="1">
      <alignment horizontal="left" vertical="center"/>
      <protection locked="0"/>
    </xf>
    <xf numFmtId="0" fontId="27" fillId="0" borderId="17" xfId="0" applyFont="1" applyFill="1" applyBorder="1" applyAlignment="1" applyProtection="1">
      <alignment horizontal="left" vertical="center"/>
      <protection locked="0"/>
    </xf>
    <xf numFmtId="165" fontId="27" fillId="0" borderId="15" xfId="0" applyNumberFormat="1" applyFont="1" applyFill="1" applyBorder="1" applyAlignment="1" applyProtection="1">
      <alignment horizontal="center" vertical="center"/>
      <protection locked="0"/>
    </xf>
    <xf numFmtId="165" fontId="27" fillId="0" borderId="16" xfId="0" applyNumberFormat="1" applyFont="1" applyFill="1" applyBorder="1" applyAlignment="1" applyProtection="1">
      <alignment horizontal="center" vertical="center"/>
      <protection locked="0"/>
    </xf>
    <xf numFmtId="165" fontId="27" fillId="0" borderId="17" xfId="0" applyNumberFormat="1" applyFont="1" applyFill="1" applyBorder="1" applyAlignment="1" applyProtection="1">
      <alignment horizontal="center" vertical="center"/>
      <protection locked="0"/>
    </xf>
    <xf numFmtId="49" fontId="27" fillId="0" borderId="15" xfId="0" applyNumberFormat="1" applyFont="1" applyFill="1" applyBorder="1" applyAlignment="1" applyProtection="1">
      <alignment horizontal="left" vertical="top" wrapText="1"/>
      <protection locked="0"/>
    </xf>
    <xf numFmtId="49" fontId="27" fillId="0" borderId="16" xfId="0" applyNumberFormat="1" applyFont="1" applyFill="1" applyBorder="1" applyAlignment="1" applyProtection="1">
      <alignment horizontal="left" vertical="top"/>
      <protection locked="0"/>
    </xf>
    <xf numFmtId="49" fontId="27" fillId="0" borderId="17" xfId="0" applyNumberFormat="1" applyFont="1" applyFill="1" applyBorder="1" applyAlignment="1" applyProtection="1">
      <alignment horizontal="left" vertical="top"/>
      <protection locked="0"/>
    </xf>
    <xf numFmtId="49" fontId="27" fillId="0" borderId="15" xfId="0" applyNumberFormat="1" applyFont="1" applyFill="1" applyBorder="1" applyAlignment="1" applyProtection="1">
      <alignment horizontal="left" vertical="top"/>
      <protection locked="0"/>
    </xf>
    <xf numFmtId="165" fontId="27" fillId="0" borderId="15" xfId="0" quotePrefix="1" applyNumberFormat="1" applyFont="1" applyFill="1" applyBorder="1" applyAlignment="1" applyProtection="1">
      <alignment horizontal="center" vertical="center"/>
      <protection locked="0"/>
    </xf>
    <xf numFmtId="0" fontId="15" fillId="0" borderId="0" xfId="0" applyFont="1" applyAlignment="1" applyProtection="1">
      <alignment horizontal="left" vertical="top" wrapText="1"/>
    </xf>
    <xf numFmtId="0" fontId="15" fillId="0" borderId="0" xfId="0" applyFont="1" applyAlignment="1" applyProtection="1">
      <alignment horizontal="left" vertical="top"/>
    </xf>
    <xf numFmtId="0" fontId="21" fillId="4" borderId="6" xfId="0" applyFont="1" applyFill="1" applyBorder="1" applyAlignment="1" applyProtection="1">
      <alignment horizontal="left" vertical="center"/>
    </xf>
    <xf numFmtId="0" fontId="21" fillId="4" borderId="7" xfId="0"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0" fontId="21" fillId="4" borderId="9" xfId="0" applyFont="1" applyFill="1" applyBorder="1" applyAlignment="1" applyProtection="1">
      <alignment horizontal="left" vertical="center"/>
    </xf>
    <xf numFmtId="0" fontId="42" fillId="4" borderId="27" xfId="0" applyFont="1" applyFill="1" applyBorder="1" applyAlignment="1" applyProtection="1">
      <alignment horizontal="left" vertical="top"/>
      <protection locked="0"/>
    </xf>
    <xf numFmtId="0" fontId="27" fillId="4" borderId="25" xfId="0" applyFont="1" applyFill="1" applyBorder="1" applyAlignment="1" applyProtection="1">
      <alignment horizontal="left" vertical="top"/>
      <protection locked="0"/>
    </xf>
    <xf numFmtId="0" fontId="27" fillId="4" borderId="26" xfId="0" applyFont="1" applyFill="1" applyBorder="1" applyAlignment="1" applyProtection="1">
      <alignment horizontal="left" vertical="top"/>
      <protection locked="0"/>
    </xf>
    <xf numFmtId="0" fontId="27" fillId="4" borderId="27" xfId="0" applyFont="1" applyFill="1" applyBorder="1" applyAlignment="1" applyProtection="1">
      <alignment horizontal="left" vertical="top"/>
      <protection locked="0"/>
    </xf>
    <xf numFmtId="0" fontId="27" fillId="4" borderId="0" xfId="0" applyFont="1" applyFill="1" applyBorder="1" applyAlignment="1" applyProtection="1">
      <alignment horizontal="right" vertical="center"/>
    </xf>
    <xf numFmtId="0" fontId="14" fillId="11" borderId="6" xfId="0" applyFont="1" applyFill="1" applyBorder="1" applyAlignment="1" applyProtection="1">
      <alignment horizontal="left"/>
    </xf>
    <xf numFmtId="0" fontId="14" fillId="11" borderId="7" xfId="0" applyFont="1" applyFill="1" applyBorder="1" applyAlignment="1" applyProtection="1">
      <alignment horizontal="left"/>
    </xf>
    <xf numFmtId="49" fontId="4" fillId="11" borderId="9" xfId="0" applyNumberFormat="1" applyFont="1" applyFill="1" applyBorder="1" applyAlignment="1" applyProtection="1">
      <alignment horizontal="center" vertical="center"/>
    </xf>
    <xf numFmtId="0" fontId="12" fillId="3" borderId="0" xfId="0" applyFont="1" applyFill="1" applyBorder="1" applyAlignment="1" applyProtection="1">
      <alignment horizontal="left" vertical="center"/>
    </xf>
    <xf numFmtId="0" fontId="38" fillId="4" borderId="5" xfId="0" applyFont="1" applyFill="1" applyBorder="1" applyAlignment="1">
      <alignment horizontal="center" vertical="center"/>
    </xf>
    <xf numFmtId="0" fontId="38" fillId="4" borderId="6" xfId="0" applyFont="1" applyFill="1" applyBorder="1" applyAlignment="1">
      <alignment horizontal="center" vertical="center"/>
    </xf>
    <xf numFmtId="0" fontId="38" fillId="4" borderId="7" xfId="0" applyFont="1" applyFill="1" applyBorder="1" applyAlignment="1">
      <alignment horizontal="center" vertical="center"/>
    </xf>
    <xf numFmtId="165" fontId="1" fillId="11" borderId="11" xfId="0" applyNumberFormat="1" applyFont="1" applyFill="1" applyBorder="1" applyAlignment="1" applyProtection="1">
      <alignment horizontal="center" vertical="center"/>
    </xf>
    <xf numFmtId="165" fontId="1" fillId="11" borderId="12" xfId="0" applyNumberFormat="1" applyFont="1" applyFill="1" applyBorder="1" applyAlignment="1" applyProtection="1">
      <alignment horizontal="center" vertical="center"/>
    </xf>
    <xf numFmtId="0" fontId="12" fillId="3" borderId="53" xfId="0" applyFont="1" applyFill="1" applyBorder="1" applyAlignment="1" applyProtection="1">
      <alignment horizontal="center" vertical="center" wrapText="1"/>
    </xf>
    <xf numFmtId="0" fontId="12" fillId="3" borderId="52" xfId="0" applyFont="1" applyFill="1" applyBorder="1" applyAlignment="1" applyProtection="1">
      <alignment horizontal="center" vertical="center" wrapText="1"/>
    </xf>
    <xf numFmtId="0" fontId="12" fillId="3" borderId="54"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49" fontId="42" fillId="3" borderId="8" xfId="0" applyNumberFormat="1" applyFont="1" applyFill="1" applyBorder="1" applyAlignment="1" applyProtection="1">
      <alignment horizontal="center" vertical="center"/>
      <protection locked="0"/>
    </xf>
    <xf numFmtId="49" fontId="42" fillId="3" borderId="0" xfId="0" applyNumberFormat="1" applyFont="1" applyFill="1" applyBorder="1" applyAlignment="1" applyProtection="1">
      <alignment horizontal="center" vertical="center"/>
      <protection locked="0"/>
    </xf>
    <xf numFmtId="49" fontId="42" fillId="3" borderId="9" xfId="0" applyNumberFormat="1" applyFont="1" applyFill="1" applyBorder="1" applyAlignment="1" applyProtection="1">
      <alignment horizontal="center" vertical="center"/>
      <protection locked="0"/>
    </xf>
    <xf numFmtId="0" fontId="21" fillId="4" borderId="11" xfId="0" applyNumberFormat="1" applyFont="1" applyFill="1" applyBorder="1" applyAlignment="1" applyProtection="1">
      <alignment horizontal="left"/>
    </xf>
    <xf numFmtId="0" fontId="21" fillId="4" borderId="12" xfId="0" applyNumberFormat="1" applyFont="1" applyFill="1" applyBorder="1" applyAlignment="1" applyProtection="1">
      <alignment horizontal="left"/>
    </xf>
    <xf numFmtId="0" fontId="3" fillId="11" borderId="49" xfId="0" applyFont="1" applyFill="1" applyBorder="1" applyAlignment="1" applyProtection="1">
      <alignment horizontal="center" vertical="center" wrapText="1"/>
    </xf>
    <xf numFmtId="0" fontId="1" fillId="4" borderId="5" xfId="0" applyFont="1" applyFill="1" applyBorder="1" applyAlignment="1" applyProtection="1">
      <alignment horizontal="left" vertical="center"/>
    </xf>
    <xf numFmtId="0" fontId="1" fillId="4" borderId="8" xfId="0" applyFont="1" applyFill="1" applyBorder="1" applyAlignment="1" applyProtection="1">
      <alignment horizontal="left" vertical="center"/>
    </xf>
    <xf numFmtId="0" fontId="13" fillId="4" borderId="5" xfId="0" applyFont="1" applyFill="1" applyBorder="1" applyAlignment="1" applyProtection="1">
      <alignment horizontal="left" vertical="center"/>
    </xf>
    <xf numFmtId="0" fontId="13" fillId="4" borderId="8" xfId="0" applyFont="1" applyFill="1" applyBorder="1" applyAlignment="1" applyProtection="1">
      <alignment horizontal="left" vertical="center"/>
    </xf>
    <xf numFmtId="49" fontId="1" fillId="11" borderId="8" xfId="0" applyNumberFormat="1" applyFont="1" applyFill="1" applyBorder="1" applyAlignment="1" applyProtection="1">
      <alignment horizontal="center" vertical="center"/>
    </xf>
    <xf numFmtId="49" fontId="1" fillId="11" borderId="0" xfId="0" applyNumberFormat="1" applyFont="1" applyFill="1" applyBorder="1" applyAlignment="1" applyProtection="1">
      <alignment horizontal="center" vertical="center"/>
    </xf>
    <xf numFmtId="49" fontId="1" fillId="11" borderId="9" xfId="0" applyNumberFormat="1" applyFont="1" applyFill="1" applyBorder="1" applyAlignment="1" applyProtection="1">
      <alignment horizontal="center" vertical="center"/>
    </xf>
    <xf numFmtId="0" fontId="27" fillId="4" borderId="18" xfId="0" applyFont="1" applyFill="1" applyBorder="1" applyAlignment="1" applyProtection="1">
      <alignment horizontal="left" vertical="top" wrapText="1"/>
      <protection locked="0"/>
    </xf>
    <xf numFmtId="0" fontId="27" fillId="4" borderId="19" xfId="0" applyFont="1" applyFill="1" applyBorder="1" applyAlignment="1" applyProtection="1">
      <alignment horizontal="left" vertical="top" wrapText="1"/>
      <protection locked="0"/>
    </xf>
    <xf numFmtId="0" fontId="27" fillId="4" borderId="20" xfId="0" applyFont="1" applyFill="1" applyBorder="1" applyAlignment="1" applyProtection="1">
      <alignment horizontal="left" vertical="top" wrapText="1"/>
      <protection locked="0"/>
    </xf>
    <xf numFmtId="0" fontId="27" fillId="4" borderId="8" xfId="0" applyFont="1" applyFill="1" applyBorder="1" applyAlignment="1" applyProtection="1">
      <alignment horizontal="left" vertical="top" wrapText="1"/>
      <protection locked="0"/>
    </xf>
    <xf numFmtId="0" fontId="27" fillId="4" borderId="0" xfId="0" applyFont="1" applyFill="1" applyBorder="1" applyAlignment="1" applyProtection="1">
      <alignment horizontal="left" vertical="top" wrapText="1"/>
      <protection locked="0"/>
    </xf>
    <xf numFmtId="0" fontId="27" fillId="4" borderId="9" xfId="0" applyFont="1" applyFill="1" applyBorder="1" applyAlignment="1" applyProtection="1">
      <alignment horizontal="left" vertical="top" wrapText="1"/>
      <protection locked="0"/>
    </xf>
    <xf numFmtId="0" fontId="27" fillId="4" borderId="10" xfId="0" applyFont="1" applyFill="1" applyBorder="1" applyAlignment="1" applyProtection="1">
      <alignment horizontal="left" vertical="top" wrapText="1"/>
      <protection locked="0"/>
    </xf>
    <xf numFmtId="0" fontId="27" fillId="4" borderId="11" xfId="0" applyFont="1" applyFill="1" applyBorder="1" applyAlignment="1" applyProtection="1">
      <alignment horizontal="left" vertical="top" wrapText="1"/>
      <protection locked="0"/>
    </xf>
    <xf numFmtId="0" fontId="27" fillId="4" borderId="12" xfId="0" applyFont="1" applyFill="1" applyBorder="1" applyAlignment="1" applyProtection="1">
      <alignment horizontal="left" vertical="top" wrapText="1"/>
      <protection locked="0"/>
    </xf>
    <xf numFmtId="0" fontId="38" fillId="4" borderId="8" xfId="0" applyFont="1" applyFill="1" applyBorder="1" applyAlignment="1">
      <alignment horizontal="center" vertical="center"/>
    </xf>
    <xf numFmtId="0" fontId="38" fillId="4" borderId="0" xfId="0" applyFont="1" applyFill="1" applyBorder="1" applyAlignment="1">
      <alignment horizontal="center" vertical="center"/>
    </xf>
    <xf numFmtId="0" fontId="38" fillId="4" borderId="9" xfId="0" applyFont="1" applyFill="1" applyBorder="1" applyAlignment="1">
      <alignment horizontal="center" vertical="center"/>
    </xf>
    <xf numFmtId="0" fontId="10" fillId="4" borderId="0" xfId="0" applyFont="1" applyFill="1" applyBorder="1" applyAlignment="1">
      <alignment horizontal="left" vertical="center" wrapText="1"/>
    </xf>
    <xf numFmtId="0" fontId="27" fillId="4" borderId="10" xfId="0" applyFont="1" applyFill="1" applyBorder="1" applyAlignment="1" applyProtection="1">
      <alignment horizontal="left" vertical="top"/>
      <protection locked="0"/>
    </xf>
    <xf numFmtId="0" fontId="27" fillId="4" borderId="11" xfId="0" applyFont="1" applyFill="1" applyBorder="1" applyAlignment="1" applyProtection="1">
      <alignment horizontal="left" vertical="top"/>
      <protection locked="0"/>
    </xf>
    <xf numFmtId="0" fontId="27" fillId="4" borderId="12" xfId="0" applyFont="1" applyFill="1" applyBorder="1" applyAlignment="1" applyProtection="1">
      <alignment horizontal="left" vertical="top"/>
      <protection locked="0"/>
    </xf>
    <xf numFmtId="49" fontId="27" fillId="4" borderId="8" xfId="0" applyNumberFormat="1" applyFont="1" applyFill="1" applyBorder="1" applyAlignment="1" applyProtection="1">
      <alignment horizontal="center" vertical="center"/>
      <protection locked="0"/>
    </xf>
    <xf numFmtId="49" fontId="27" fillId="4" borderId="0" xfId="0" applyNumberFormat="1" applyFont="1" applyFill="1" applyBorder="1" applyAlignment="1" applyProtection="1">
      <alignment horizontal="center" vertical="center"/>
      <protection locked="0"/>
    </xf>
    <xf numFmtId="49" fontId="27" fillId="4" borderId="9" xfId="0" applyNumberFormat="1" applyFont="1" applyFill="1" applyBorder="1" applyAlignment="1" applyProtection="1">
      <alignment horizontal="center" vertical="center"/>
      <protection locked="0"/>
    </xf>
    <xf numFmtId="0" fontId="6" fillId="4" borderId="18" xfId="0" applyNumberFormat="1" applyFont="1" applyFill="1" applyBorder="1" applyAlignment="1" applyProtection="1">
      <alignment horizontal="center" vertical="center"/>
    </xf>
    <xf numFmtId="0" fontId="6" fillId="4" borderId="19" xfId="0" applyNumberFormat="1" applyFont="1" applyFill="1" applyBorder="1" applyAlignment="1" applyProtection="1">
      <alignment horizontal="center" vertical="center"/>
    </xf>
    <xf numFmtId="0" fontId="6" fillId="4" borderId="20" xfId="0" applyNumberFormat="1" applyFont="1" applyFill="1" applyBorder="1" applyAlignment="1" applyProtection="1">
      <alignment horizontal="center" vertical="center"/>
    </xf>
    <xf numFmtId="0" fontId="65" fillId="4" borderId="0" xfId="0" applyFont="1" applyFill="1" applyBorder="1" applyAlignment="1" applyProtection="1">
      <alignment horizontal="left" vertical="center"/>
    </xf>
    <xf numFmtId="0" fontId="76" fillId="2" borderId="0" xfId="0" applyFont="1" applyFill="1" applyBorder="1" applyAlignment="1" applyProtection="1">
      <alignment horizontal="right" wrapText="1"/>
    </xf>
    <xf numFmtId="0" fontId="30" fillId="0" borderId="0" xfId="0" applyFont="1" applyFill="1" applyBorder="1" applyAlignment="1" applyProtection="1">
      <alignment horizontal="right" vertical="center" wrapText="1"/>
    </xf>
    <xf numFmtId="0" fontId="0" fillId="5" borderId="5" xfId="0" applyFont="1" applyFill="1" applyBorder="1" applyAlignment="1" applyProtection="1">
      <alignment horizontal="left" vertical="top"/>
      <protection locked="0"/>
    </xf>
    <xf numFmtId="0" fontId="0" fillId="5" borderId="6" xfId="0" applyFont="1" applyFill="1" applyBorder="1" applyAlignment="1" applyProtection="1">
      <alignment horizontal="left" vertical="top"/>
      <protection locked="0"/>
    </xf>
    <xf numFmtId="0" fontId="0" fillId="5" borderId="7" xfId="0" applyFont="1" applyFill="1" applyBorder="1" applyAlignment="1" applyProtection="1">
      <alignment horizontal="left" vertical="top"/>
      <protection locked="0"/>
    </xf>
    <xf numFmtId="0" fontId="0" fillId="5" borderId="8" xfId="0" applyFont="1" applyFill="1" applyBorder="1" applyAlignment="1" applyProtection="1">
      <alignment horizontal="left" vertical="top"/>
      <protection locked="0"/>
    </xf>
    <xf numFmtId="0" fontId="0" fillId="5" borderId="0" xfId="0" applyFont="1" applyFill="1" applyBorder="1" applyAlignment="1" applyProtection="1">
      <alignment horizontal="left" vertical="top"/>
      <protection locked="0"/>
    </xf>
    <xf numFmtId="0" fontId="0" fillId="5" borderId="9" xfId="0" applyFont="1" applyFill="1" applyBorder="1" applyAlignment="1" applyProtection="1">
      <alignment horizontal="left" vertical="top"/>
      <protection locked="0"/>
    </xf>
    <xf numFmtId="0" fontId="0" fillId="5" borderId="10" xfId="0" applyFont="1" applyFill="1" applyBorder="1" applyAlignment="1" applyProtection="1">
      <alignment horizontal="left" vertical="top"/>
      <protection locked="0"/>
    </xf>
    <xf numFmtId="0" fontId="0" fillId="5" borderId="11" xfId="0" applyFont="1" applyFill="1" applyBorder="1" applyAlignment="1" applyProtection="1">
      <alignment horizontal="left" vertical="top"/>
      <protection locked="0"/>
    </xf>
    <xf numFmtId="0" fontId="0" fillId="5" borderId="12" xfId="0" applyFont="1" applyFill="1" applyBorder="1" applyAlignment="1" applyProtection="1">
      <alignment horizontal="left" vertical="top"/>
      <protection locked="0"/>
    </xf>
    <xf numFmtId="0" fontId="58" fillId="2" borderId="0" xfId="0" applyFont="1" applyFill="1" applyBorder="1" applyAlignment="1" applyProtection="1">
      <alignment horizontal="left" vertical="center"/>
    </xf>
  </cellXfs>
  <cellStyles count="5">
    <cellStyle name="Comma" xfId="3" builtinId="3"/>
    <cellStyle name="Currency" xfId="1" builtinId="4"/>
    <cellStyle name="Hyperlink" xfId="4" builtinId="8"/>
    <cellStyle name="Normal" xfId="0" builtinId="0"/>
    <cellStyle name="Normal_ApprovedCredentials" xfId="2" xr:uid="{00000000-0005-0000-0000-000004000000}"/>
  </cellStyles>
  <dxfs count="74">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FF0000"/>
        </patternFill>
      </fill>
    </dxf>
    <dxf>
      <font>
        <strike val="0"/>
        <color theme="1"/>
      </font>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ont>
        <b val="0"/>
        <i val="0"/>
        <color theme="0"/>
      </font>
      <fill>
        <patternFill>
          <bgColor rgb="FFFF0000"/>
        </patternFill>
      </fill>
    </dxf>
    <dxf>
      <fill>
        <patternFill>
          <bgColor theme="7" tint="0.59996337778862885"/>
        </patternFill>
      </fill>
    </dxf>
    <dxf>
      <font>
        <b/>
        <i val="0"/>
        <color auto="1"/>
      </font>
      <fill>
        <patternFill>
          <bgColor theme="7" tint="0.59996337778862885"/>
        </patternFill>
      </fill>
      <border>
        <left style="thin">
          <color rgb="FFC00000"/>
        </left>
        <right style="thin">
          <color rgb="FFC00000"/>
        </right>
        <top style="thin">
          <color rgb="FFC00000"/>
        </top>
        <bottom style="thin">
          <color rgb="FFC00000"/>
        </bottom>
        <vertical/>
        <horizontal/>
      </border>
    </dxf>
    <dxf>
      <font>
        <color theme="0"/>
      </font>
      <fill>
        <patternFill>
          <bgColor rgb="FFFF0000"/>
        </patternFill>
      </fill>
    </dxf>
    <dxf>
      <fill>
        <patternFill>
          <bgColor theme="7" tint="0.59996337778862885"/>
        </patternFill>
      </fill>
    </dxf>
    <dxf>
      <font>
        <color theme="0"/>
      </font>
      <fill>
        <patternFill>
          <bgColor rgb="FFFF0000"/>
        </patternFill>
      </fill>
    </dxf>
    <dxf>
      <fill>
        <patternFill>
          <bgColor theme="7" tint="0.59996337778862885"/>
        </patternFill>
      </fill>
    </dxf>
    <dxf>
      <fill>
        <patternFill>
          <bgColor theme="7" tint="0.39994506668294322"/>
        </patternFill>
      </fill>
    </dxf>
    <dxf>
      <font>
        <color theme="0"/>
      </font>
      <fill>
        <patternFill>
          <bgColor rgb="FFFF0000"/>
        </patternFill>
      </fill>
    </dxf>
    <dxf>
      <fill>
        <patternFill>
          <bgColor theme="7" tint="0.59996337778862885"/>
        </patternFill>
      </fill>
    </dxf>
    <dxf>
      <fill>
        <patternFill>
          <bgColor theme="7" tint="0.59996337778862885"/>
        </patternFill>
      </fill>
    </dxf>
    <dxf>
      <fill>
        <patternFill patternType="solid">
          <fgColor auto="1"/>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theme="0"/>
      </font>
      <fill>
        <patternFill>
          <bgColor rgb="FFFF0000"/>
        </patternFill>
      </fill>
    </dxf>
    <dxf>
      <fill>
        <patternFill>
          <bgColor theme="7" tint="0.59996337778862885"/>
        </patternFill>
      </fill>
    </dxf>
    <dxf>
      <fill>
        <patternFill>
          <bgColor theme="7" tint="0.59996337778862885"/>
        </patternFill>
      </fill>
    </dxf>
    <dxf>
      <fill>
        <patternFill>
          <bgColor theme="7" tint="0.59996337778862885"/>
        </patternFill>
      </fill>
    </dxf>
    <dxf>
      <font>
        <color theme="0"/>
      </font>
      <fill>
        <patternFill>
          <bgColor rgb="FFFF0000"/>
        </patternFill>
      </fill>
    </dxf>
    <dxf>
      <font>
        <b/>
        <i val="0"/>
        <color auto="1"/>
      </font>
      <fill>
        <patternFill>
          <bgColor theme="7" tint="0.59996337778862885"/>
        </patternFill>
      </fill>
      <border>
        <left style="thin">
          <color rgb="FFC00000"/>
        </left>
        <right style="thin">
          <color rgb="FFC00000"/>
        </right>
        <top style="thin">
          <color rgb="FFC00000"/>
        </top>
        <bottom style="thin">
          <color rgb="FFC00000"/>
        </bottom>
        <vertical/>
        <horizontal/>
      </border>
    </dxf>
    <dxf>
      <font>
        <color theme="0"/>
      </font>
      <fill>
        <patternFill>
          <bgColor rgb="FFFF0000"/>
        </patternFill>
      </fill>
    </dxf>
    <dxf>
      <font>
        <color auto="1"/>
      </font>
      <fill>
        <patternFill>
          <bgColor rgb="FFFF0000"/>
        </patternFill>
      </fill>
    </dxf>
    <dxf>
      <fill>
        <patternFill>
          <bgColor theme="7" tint="0.59996337778862885"/>
        </patternFill>
      </fill>
      <border>
        <left style="thin">
          <color rgb="FFC00000"/>
        </left>
        <right style="thin">
          <color rgb="FFC00000"/>
        </right>
        <top style="thin">
          <color rgb="FFC00000"/>
        </top>
        <bottom style="thin">
          <color rgb="FFC00000"/>
        </bottom>
        <vertical/>
        <horizontal/>
      </border>
    </dxf>
    <dxf>
      <font>
        <b/>
        <i val="0"/>
        <color auto="1"/>
      </font>
      <fill>
        <patternFill>
          <bgColor theme="7" tint="0.59996337778862885"/>
        </patternFill>
      </fill>
      <border>
        <left style="thin">
          <color rgb="FFC00000"/>
        </left>
        <right style="thin">
          <color rgb="FFC00000"/>
        </right>
        <top style="thin">
          <color rgb="FFC00000"/>
        </top>
        <bottom style="thin">
          <color rgb="FFC00000"/>
        </bottom>
        <vertical/>
        <horizontal/>
      </border>
    </dxf>
    <dxf>
      <font>
        <color theme="0"/>
      </font>
      <fill>
        <patternFill>
          <bgColor rgb="FFFF0000"/>
        </patternFill>
      </fill>
    </dxf>
  </dxfs>
  <tableStyles count="0" defaultTableStyle="TableStyleMedium2" defaultPivotStyle="PivotStyleLight16"/>
  <colors>
    <mruColors>
      <color rgb="FFFFFFCC"/>
      <color rgb="FFFFFF99"/>
      <color rgb="FF0000FF"/>
      <color rgb="FFFFFF66"/>
      <color rgb="FFCCFFFF"/>
      <color rgb="FF69A4D9"/>
      <color rgb="FF34C71B"/>
      <color rgb="FFC0CD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abSelected="1" workbookViewId="0">
      <selection activeCell="N7" sqref="N7"/>
    </sheetView>
  </sheetViews>
  <sheetFormatPr defaultRowHeight="15" x14ac:dyDescent="0.25"/>
  <sheetData>
    <row r="1" spans="1:13" ht="15.75" x14ac:dyDescent="0.25">
      <c r="A1" s="96" t="s">
        <v>194</v>
      </c>
      <c r="M1" s="209"/>
    </row>
    <row r="2" spans="1:13" ht="15.75" x14ac:dyDescent="0.25">
      <c r="A2" s="178"/>
    </row>
    <row r="3" spans="1:13" ht="15.75" x14ac:dyDescent="0.25">
      <c r="A3" s="97" t="s">
        <v>301</v>
      </c>
    </row>
    <row r="4" spans="1:13" ht="15.75" x14ac:dyDescent="0.25">
      <c r="A4" s="97"/>
    </row>
    <row r="5" spans="1:13" ht="15.75" x14ac:dyDescent="0.25">
      <c r="B5" s="98"/>
    </row>
    <row r="6" spans="1:13" ht="15.75" x14ac:dyDescent="0.25">
      <c r="A6" s="99"/>
      <c r="B6" s="99" t="s">
        <v>288</v>
      </c>
    </row>
    <row r="8" spans="1:13" ht="15.75" x14ac:dyDescent="0.25">
      <c r="A8" s="99">
        <v>1</v>
      </c>
      <c r="B8" s="151" t="s">
        <v>290</v>
      </c>
    </row>
    <row r="9" spans="1:13" x14ac:dyDescent="0.25">
      <c r="A9">
        <v>2</v>
      </c>
      <c r="B9" t="s">
        <v>300</v>
      </c>
    </row>
    <row r="10" spans="1:13" ht="15.75" x14ac:dyDescent="0.25">
      <c r="A10">
        <v>3</v>
      </c>
      <c r="B10" s="151" t="s">
        <v>298</v>
      </c>
    </row>
    <row r="11" spans="1:13" ht="15.75" x14ac:dyDescent="0.25">
      <c r="A11">
        <v>4</v>
      </c>
      <c r="B11" s="151" t="s">
        <v>289</v>
      </c>
    </row>
    <row r="12" spans="1:13" ht="15.75" x14ac:dyDescent="0.25">
      <c r="A12">
        <v>5</v>
      </c>
      <c r="B12" s="151" t="s">
        <v>291</v>
      </c>
    </row>
    <row r="14" spans="1:13" ht="15.75" x14ac:dyDescent="0.25">
      <c r="B14" s="151" t="s">
        <v>299</v>
      </c>
    </row>
    <row r="18" spans="2:13" ht="15" customHeight="1" x14ac:dyDescent="0.35">
      <c r="B18" s="150" t="s">
        <v>202</v>
      </c>
    </row>
    <row r="20" spans="2:13" x14ac:dyDescent="0.25">
      <c r="B20" s="149" t="s">
        <v>208</v>
      </c>
    </row>
    <row r="21" spans="2:13" x14ac:dyDescent="0.25">
      <c r="B21" t="s">
        <v>207</v>
      </c>
    </row>
    <row r="23" spans="2:13" x14ac:dyDescent="0.25">
      <c r="B23" s="149" t="s">
        <v>204</v>
      </c>
    </row>
    <row r="24" spans="2:13" x14ac:dyDescent="0.25">
      <c r="B24" s="356" t="s">
        <v>203</v>
      </c>
      <c r="C24" s="356"/>
      <c r="D24" s="356"/>
      <c r="E24" s="356"/>
      <c r="F24" s="356"/>
      <c r="G24" s="356"/>
      <c r="H24" s="356"/>
      <c r="I24" s="356"/>
      <c r="J24" s="356"/>
      <c r="K24" s="356"/>
      <c r="L24" s="356"/>
      <c r="M24" s="356"/>
    </row>
    <row r="25" spans="2:13" ht="15" customHeight="1" x14ac:dyDescent="0.25">
      <c r="B25" s="356"/>
      <c r="C25" s="356"/>
      <c r="D25" s="356"/>
      <c r="E25" s="356"/>
      <c r="F25" s="356"/>
      <c r="G25" s="356"/>
      <c r="H25" s="356"/>
      <c r="I25" s="356"/>
      <c r="J25" s="356"/>
      <c r="K25" s="356"/>
      <c r="L25" s="356"/>
      <c r="M25" s="356"/>
    </row>
    <row r="26" spans="2:13" x14ac:dyDescent="0.25">
      <c r="B26" s="356"/>
      <c r="C26" s="356"/>
      <c r="D26" s="356"/>
      <c r="E26" s="356"/>
      <c r="F26" s="356"/>
      <c r="G26" s="356"/>
      <c r="H26" s="356"/>
      <c r="I26" s="356"/>
      <c r="J26" s="356"/>
      <c r="K26" s="356"/>
      <c r="L26" s="356"/>
      <c r="M26" s="356"/>
    </row>
    <row r="27" spans="2:13" x14ac:dyDescent="0.25">
      <c r="B27" s="356"/>
      <c r="C27" s="356"/>
      <c r="D27" s="356"/>
      <c r="E27" s="356"/>
      <c r="F27" s="356"/>
      <c r="G27" s="356"/>
      <c r="H27" s="356"/>
      <c r="I27" s="356"/>
      <c r="J27" s="356"/>
      <c r="K27" s="356"/>
      <c r="L27" s="356"/>
      <c r="M27" s="356"/>
    </row>
    <row r="28" spans="2:13" x14ac:dyDescent="0.25">
      <c r="B28" s="356"/>
      <c r="C28" s="356"/>
      <c r="D28" s="356"/>
      <c r="E28" s="356"/>
      <c r="F28" s="356"/>
      <c r="G28" s="356"/>
      <c r="H28" s="356"/>
      <c r="I28" s="356"/>
      <c r="J28" s="356"/>
      <c r="K28" s="356"/>
      <c r="L28" s="356"/>
      <c r="M28" s="356"/>
    </row>
    <row r="29" spans="2:13" x14ac:dyDescent="0.25">
      <c r="B29" s="356"/>
      <c r="C29" s="356"/>
      <c r="D29" s="356"/>
      <c r="E29" s="356"/>
      <c r="F29" s="356"/>
      <c r="G29" s="356"/>
      <c r="H29" s="356"/>
      <c r="I29" s="356"/>
      <c r="J29" s="356"/>
      <c r="K29" s="356"/>
      <c r="L29" s="356"/>
      <c r="M29" s="356"/>
    </row>
    <row r="30" spans="2:13" x14ac:dyDescent="0.25">
      <c r="B30" s="149" t="s">
        <v>205</v>
      </c>
    </row>
    <row r="31" spans="2:13" x14ac:dyDescent="0.25">
      <c r="B31" s="356" t="s">
        <v>206</v>
      </c>
      <c r="C31" s="356"/>
      <c r="D31" s="356"/>
      <c r="E31" s="356"/>
      <c r="F31" s="356"/>
      <c r="G31" s="356"/>
      <c r="H31" s="356"/>
      <c r="I31" s="356"/>
      <c r="J31" s="356"/>
      <c r="K31" s="356"/>
      <c r="L31" s="356"/>
      <c r="M31" s="356"/>
    </row>
    <row r="32" spans="2:13" x14ac:dyDescent="0.25">
      <c r="B32" s="356"/>
      <c r="C32" s="356"/>
      <c r="D32" s="356"/>
      <c r="E32" s="356"/>
      <c r="F32" s="356"/>
      <c r="G32" s="356"/>
      <c r="H32" s="356"/>
      <c r="I32" s="356"/>
      <c r="J32" s="356"/>
      <c r="K32" s="356"/>
      <c r="L32" s="356"/>
      <c r="M32" s="356"/>
    </row>
  </sheetData>
  <sheetProtection algorithmName="SHA-512" hashValue="pJngGk1KNx+ngpPiS5MeukfXbq5fks6R3h3goRflVvhtfmAw8yt5BLuNT/IRbTR+3tEiRPyfmWDDSO76VRAhmQ==" saltValue="jdWYOqGQ7PSvQwqJ3CGAPQ==" spinCount="100000" sheet="1" objects="1" scenarios="1" selectLockedCells="1" selectUnlockedCells="1"/>
  <mergeCells count="2">
    <mergeCell ref="B31:M32"/>
    <mergeCell ref="B24:M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X106"/>
  <sheetViews>
    <sheetView zoomScale="120" zoomScaleNormal="120" workbookViewId="0">
      <selection activeCell="B13" sqref="B13:M13"/>
    </sheetView>
  </sheetViews>
  <sheetFormatPr defaultRowHeight="12" x14ac:dyDescent="0.2"/>
  <cols>
    <col min="1" max="1" width="5.28515625" style="1" customWidth="1"/>
    <col min="2" max="2" width="2.85546875" style="1" customWidth="1"/>
    <col min="3" max="3" width="2.7109375" style="1" customWidth="1"/>
    <col min="4" max="4" width="7.28515625" style="1" customWidth="1"/>
    <col min="5" max="5" width="2.85546875" style="1" customWidth="1"/>
    <col min="6" max="6" width="5.42578125" style="1" customWidth="1"/>
    <col min="7" max="7" width="0.7109375" style="1" customWidth="1"/>
    <col min="8" max="8" width="2.7109375" style="1" customWidth="1"/>
    <col min="9" max="9" width="5" style="1" customWidth="1"/>
    <col min="10" max="10" width="3.140625" style="1" customWidth="1"/>
    <col min="11" max="11" width="3.5703125" style="1" customWidth="1"/>
    <col min="12" max="12" width="2.85546875" style="1" customWidth="1"/>
    <col min="13" max="13" width="9.42578125" style="1" customWidth="1"/>
    <col min="14" max="15" width="2.5703125" style="1" customWidth="1"/>
    <col min="16" max="16" width="6.5703125" style="1" customWidth="1"/>
    <col min="17" max="17" width="3.7109375" style="1" customWidth="1"/>
    <col min="18" max="18" width="5.28515625" style="1" customWidth="1"/>
    <col min="19" max="19" width="3.28515625" style="1" customWidth="1"/>
    <col min="20" max="20" width="1" style="1" customWidth="1"/>
    <col min="21" max="21" width="2.7109375" style="1" customWidth="1"/>
    <col min="22" max="22" width="2.5703125" style="1" customWidth="1"/>
    <col min="23" max="23" width="0.85546875" style="1" customWidth="1"/>
    <col min="24" max="24" width="2.7109375" style="1" customWidth="1"/>
    <col min="25" max="25" width="4.140625" style="1" customWidth="1"/>
    <col min="26" max="26" width="2.7109375" style="1" customWidth="1"/>
    <col min="27" max="27" width="5.7109375" style="1" customWidth="1"/>
    <col min="28" max="28" width="0.85546875" style="1" customWidth="1"/>
    <col min="29" max="29" width="2.85546875" style="1" customWidth="1"/>
    <col min="30" max="30" width="1.28515625" style="1" customWidth="1"/>
    <col min="31" max="31" width="9.140625" style="37" hidden="1" customWidth="1"/>
    <col min="32" max="32" width="3.5703125" style="37" hidden="1" customWidth="1"/>
    <col min="33" max="33" width="9.140625" style="37" hidden="1" customWidth="1"/>
    <col min="34" max="34" width="3.5703125" style="37" hidden="1" customWidth="1"/>
    <col min="35" max="36" width="9.140625" style="37" hidden="1" customWidth="1"/>
    <col min="37" max="37" width="5" style="37" hidden="1" customWidth="1"/>
    <col min="38" max="38" width="13.5703125" style="37" hidden="1" customWidth="1"/>
    <col min="39" max="39" width="14" style="37" hidden="1" customWidth="1"/>
    <col min="40" max="44" width="9.140625" style="37" hidden="1" customWidth="1"/>
    <col min="45" max="45" width="9.140625" style="3" hidden="1" customWidth="1"/>
    <col min="46" max="46" width="9.140625" style="3" customWidth="1"/>
    <col min="47" max="49" width="9.140625" style="3"/>
    <col min="50" max="16384" width="9.140625" style="1"/>
  </cols>
  <sheetData>
    <row r="1" spans="1:50" s="3" customFormat="1" ht="12.75" x14ac:dyDescent="0.2">
      <c r="A1" s="46" t="s">
        <v>187</v>
      </c>
      <c r="B1" s="47" t="s">
        <v>22</v>
      </c>
      <c r="AD1" s="48" t="s">
        <v>293</v>
      </c>
      <c r="AE1" s="37"/>
      <c r="AF1" s="42"/>
      <c r="AG1" s="37"/>
      <c r="AH1" s="37"/>
      <c r="AI1" s="37"/>
      <c r="AJ1" s="37"/>
      <c r="AK1" s="37"/>
      <c r="AL1" s="37"/>
      <c r="AM1" s="37"/>
      <c r="AN1" s="37"/>
      <c r="AO1" s="37"/>
      <c r="AP1" s="37"/>
      <c r="AQ1" s="37"/>
      <c r="AR1" s="37"/>
    </row>
    <row r="2" spans="1:50" s="3" customFormat="1" ht="27" customHeight="1" x14ac:dyDescent="0.2">
      <c r="B2" s="49" t="s">
        <v>119</v>
      </c>
      <c r="C2" s="473" t="s">
        <v>294</v>
      </c>
      <c r="D2" s="474"/>
      <c r="E2" s="474"/>
      <c r="F2" s="474"/>
      <c r="G2" s="474"/>
      <c r="H2" s="474"/>
      <c r="I2" s="474"/>
      <c r="J2" s="474"/>
      <c r="K2" s="474"/>
      <c r="L2" s="474"/>
      <c r="M2" s="474"/>
      <c r="N2" s="474"/>
      <c r="O2" s="474"/>
      <c r="P2" s="474"/>
      <c r="Q2" s="474"/>
      <c r="R2" s="474"/>
      <c r="S2" s="474"/>
      <c r="T2" s="474"/>
      <c r="U2" s="474"/>
      <c r="V2" s="474"/>
      <c r="W2" s="474"/>
      <c r="X2" s="474"/>
      <c r="Y2" s="474"/>
      <c r="AE2" s="37"/>
      <c r="AF2" s="37"/>
      <c r="AG2" s="37"/>
      <c r="AH2" s="37"/>
      <c r="AI2" s="37"/>
      <c r="AJ2" s="37"/>
      <c r="AK2" s="37"/>
      <c r="AL2" s="37"/>
      <c r="AM2" s="37"/>
      <c r="AN2" s="37"/>
      <c r="AO2" s="37"/>
      <c r="AP2" s="37"/>
      <c r="AQ2" s="37"/>
      <c r="AR2" s="37"/>
    </row>
    <row r="3" spans="1:50" s="3" customFormat="1" ht="12.75" x14ac:dyDescent="0.2">
      <c r="B3" s="49" t="s">
        <v>119</v>
      </c>
      <c r="C3" s="50" t="str">
        <f>"Fill in cost details on the next worksheet (Page_2_Cost_Details)"</f>
        <v>Fill in cost details on the next worksheet (Page_2_Cost_Details)</v>
      </c>
      <c r="D3" s="50"/>
      <c r="E3" s="50"/>
      <c r="F3" s="50"/>
      <c r="G3" s="50"/>
      <c r="H3" s="50"/>
      <c r="I3" s="50"/>
      <c r="J3" s="50"/>
      <c r="K3" s="50"/>
      <c r="L3" s="50"/>
      <c r="M3" s="50"/>
      <c r="N3" s="50"/>
      <c r="O3" s="50"/>
      <c r="P3" s="50"/>
      <c r="Q3" s="50"/>
      <c r="R3" s="50"/>
      <c r="S3" s="50"/>
      <c r="T3" s="50"/>
      <c r="U3" s="50"/>
      <c r="V3" s="50"/>
      <c r="W3" s="50"/>
      <c r="X3" s="50"/>
      <c r="Y3" s="50"/>
      <c r="AC3" s="152"/>
      <c r="AE3" s="37"/>
      <c r="AF3" s="37"/>
      <c r="AG3" s="37"/>
      <c r="AH3" s="37"/>
      <c r="AI3" s="37"/>
      <c r="AJ3" s="37"/>
      <c r="AK3" s="37"/>
      <c r="AL3" s="37"/>
      <c r="AM3" s="37"/>
      <c r="AN3" s="37"/>
      <c r="AO3" s="37"/>
      <c r="AP3" s="37"/>
      <c r="AQ3" s="37"/>
      <c r="AR3" s="37"/>
    </row>
    <row r="4" spans="1:50" s="3" customFormat="1" ht="12.75" x14ac:dyDescent="0.2">
      <c r="B4" s="49" t="s">
        <v>119</v>
      </c>
      <c r="C4" s="50" t="s">
        <v>118</v>
      </c>
      <c r="D4" s="50"/>
      <c r="E4" s="50"/>
      <c r="F4" s="50"/>
      <c r="G4" s="50"/>
      <c r="H4" s="50"/>
      <c r="I4" s="50"/>
      <c r="J4" s="50"/>
      <c r="K4" s="50"/>
      <c r="L4" s="50"/>
      <c r="M4" s="50"/>
      <c r="N4" s="50"/>
      <c r="O4" s="50"/>
      <c r="P4" s="50"/>
      <c r="Q4" s="50"/>
      <c r="R4" s="50"/>
      <c r="S4" s="50"/>
      <c r="T4" s="50"/>
      <c r="U4" s="50"/>
      <c r="V4" s="50"/>
      <c r="W4" s="50"/>
      <c r="X4" s="50"/>
      <c r="Y4" s="50"/>
      <c r="AE4" s="37"/>
      <c r="AF4" s="37"/>
      <c r="AG4" s="37"/>
      <c r="AH4" s="37"/>
      <c r="AI4" s="37"/>
      <c r="AJ4" s="37"/>
      <c r="AK4" s="37"/>
      <c r="AL4" s="37"/>
      <c r="AM4" s="37"/>
      <c r="AN4" s="37"/>
      <c r="AO4" s="37"/>
      <c r="AP4" s="37"/>
      <c r="AQ4" s="37"/>
      <c r="AR4" s="37"/>
    </row>
    <row r="5" spans="1:50" s="3" customFormat="1" ht="24" customHeight="1" thickBot="1" x14ac:dyDescent="0.25">
      <c r="B5" s="49" t="s">
        <v>119</v>
      </c>
      <c r="C5" s="357" t="s">
        <v>272</v>
      </c>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E5" s="37"/>
      <c r="AF5" s="37"/>
      <c r="AG5" s="37"/>
      <c r="AH5" s="37"/>
      <c r="AI5" s="37"/>
      <c r="AJ5" s="37"/>
      <c r="AK5" s="37"/>
      <c r="AL5" s="37"/>
      <c r="AM5" s="37"/>
      <c r="AN5" s="37"/>
      <c r="AO5" s="37"/>
      <c r="AP5" s="37"/>
      <c r="AQ5" s="37"/>
      <c r="AR5" s="37"/>
    </row>
    <row r="6" spans="1:50" ht="12.75" customHeight="1" thickTop="1" x14ac:dyDescent="0.2">
      <c r="A6" s="3"/>
      <c r="B6" s="493" t="s">
        <v>71</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5"/>
    </row>
    <row r="7" spans="1:50" ht="12" hidden="1" customHeight="1" x14ac:dyDescent="0.25">
      <c r="A7" s="3"/>
      <c r="B7" s="5"/>
      <c r="C7" s="487" t="s">
        <v>25</v>
      </c>
      <c r="D7" s="487"/>
      <c r="E7" s="487"/>
      <c r="F7" s="487"/>
      <c r="G7" s="487"/>
      <c r="H7" s="487"/>
      <c r="I7" s="487"/>
      <c r="J7" s="487"/>
      <c r="K7" s="487"/>
      <c r="L7" s="487"/>
      <c r="M7" s="487"/>
      <c r="N7" s="286"/>
      <c r="O7" s="287"/>
      <c r="P7" s="287"/>
      <c r="Q7" s="286"/>
      <c r="R7" s="286"/>
      <c r="S7" s="286"/>
      <c r="T7" s="288"/>
      <c r="U7" s="289"/>
      <c r="V7" s="290"/>
      <c r="W7" s="291"/>
      <c r="X7" s="291"/>
      <c r="Y7" s="292"/>
      <c r="Z7" s="293"/>
      <c r="AA7" s="294"/>
      <c r="AB7" s="295"/>
      <c r="AC7" s="295"/>
      <c r="AD7" s="296"/>
      <c r="AL7" s="37" t="b">
        <f>IF(AO7+AP7+AQ7+AR7&gt;1,TRUE,FALSE)</f>
        <v>0</v>
      </c>
      <c r="AM7" s="37" t="s">
        <v>169</v>
      </c>
      <c r="AO7" s="37" t="b">
        <f>NOT(ISBLANK(U7))</f>
        <v>0</v>
      </c>
      <c r="AP7" s="37" t="b">
        <f>NOT(ISBLANK(Z7))</f>
        <v>0</v>
      </c>
      <c r="AQ7" s="37" t="b">
        <f>NOT(ISBLANK(U9))</f>
        <v>0</v>
      </c>
      <c r="AR7" s="37" t="b">
        <f>NOT(ISBLANK(Z9))</f>
        <v>0</v>
      </c>
    </row>
    <row r="8" spans="1:50" ht="3.75" customHeight="1" x14ac:dyDescent="0.25">
      <c r="A8" s="3"/>
      <c r="B8" s="5"/>
      <c r="C8" s="6"/>
      <c r="D8" s="6"/>
      <c r="E8" s="6"/>
      <c r="F8" s="6"/>
      <c r="G8" s="6"/>
      <c r="H8" s="6"/>
      <c r="I8" s="6"/>
      <c r="J8" s="6"/>
      <c r="K8" s="6"/>
      <c r="L8" s="6"/>
      <c r="M8" s="6"/>
      <c r="N8" s="286"/>
      <c r="O8" s="286"/>
      <c r="P8" s="286"/>
      <c r="Q8" s="286"/>
      <c r="R8" s="286"/>
      <c r="S8" s="286"/>
      <c r="T8" s="288"/>
      <c r="U8" s="295"/>
      <c r="V8" s="294"/>
      <c r="W8" s="291"/>
      <c r="X8" s="291"/>
      <c r="Y8" s="292"/>
      <c r="Z8" s="292"/>
      <c r="AA8" s="294"/>
      <c r="AB8" s="295"/>
      <c r="AC8" s="295"/>
      <c r="AD8" s="296"/>
    </row>
    <row r="9" spans="1:50" ht="12" customHeight="1" x14ac:dyDescent="0.2">
      <c r="A9" s="3"/>
      <c r="B9" s="496" t="s">
        <v>171</v>
      </c>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c r="AC9" s="497"/>
      <c r="AD9" s="498"/>
      <c r="AL9" s="37" t="b">
        <f>AND(ISBLANK(U7), ISBLANK(Z7),ISBLANK(U9),ISBLANK(Z9))</f>
        <v>1</v>
      </c>
      <c r="AM9" s="37" t="s">
        <v>170</v>
      </c>
    </row>
    <row r="10" spans="1:50" ht="5.25" customHeight="1" thickBot="1" x14ac:dyDescent="0.25">
      <c r="A10" s="3"/>
      <c r="B10" s="5"/>
      <c r="C10" s="6"/>
      <c r="D10" s="6"/>
      <c r="E10" s="6"/>
      <c r="F10" s="6"/>
      <c r="G10" s="6"/>
      <c r="H10" s="6"/>
      <c r="I10" s="6"/>
      <c r="J10" s="6"/>
      <c r="K10" s="6"/>
      <c r="L10" s="6"/>
      <c r="M10" s="6"/>
      <c r="N10" s="292"/>
      <c r="O10" s="292"/>
      <c r="P10" s="292"/>
      <c r="Q10" s="292"/>
      <c r="R10" s="292"/>
      <c r="S10" s="292"/>
      <c r="T10" s="288"/>
      <c r="U10" s="295"/>
      <c r="V10" s="295"/>
      <c r="W10" s="295"/>
      <c r="X10" s="295"/>
      <c r="Y10" s="295"/>
      <c r="Z10" s="295"/>
      <c r="AA10" s="295"/>
      <c r="AB10" s="295"/>
      <c r="AC10" s="295"/>
      <c r="AD10" s="296"/>
    </row>
    <row r="11" spans="1:50" ht="15" customHeight="1" thickTop="1" x14ac:dyDescent="0.2">
      <c r="A11" s="3"/>
      <c r="B11" s="363" t="s">
        <v>7</v>
      </c>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5"/>
      <c r="AL11" s="262"/>
      <c r="AM11" s="263"/>
      <c r="AN11" s="263"/>
      <c r="AO11" s="263"/>
      <c r="AP11" s="263"/>
      <c r="AQ11" s="263"/>
    </row>
    <row r="12" spans="1:50" s="2" customFormat="1" ht="12.75" customHeight="1" x14ac:dyDescent="0.25">
      <c r="A12" s="4"/>
      <c r="B12" s="354" t="s">
        <v>1</v>
      </c>
      <c r="C12" s="285" t="s">
        <v>23</v>
      </c>
      <c r="D12" s="11"/>
      <c r="E12" s="11"/>
      <c r="F12" s="11"/>
      <c r="G12" s="11"/>
      <c r="H12" s="11"/>
      <c r="I12" s="11"/>
      <c r="J12" s="11"/>
      <c r="K12" s="11"/>
      <c r="L12" s="11"/>
      <c r="M12" s="12"/>
      <c r="N12" s="316"/>
      <c r="O12" s="317"/>
      <c r="P12" s="308"/>
      <c r="Q12" s="308"/>
      <c r="R12" s="308"/>
      <c r="S12" s="308"/>
      <c r="T12" s="324"/>
      <c r="U12" s="325"/>
      <c r="V12" s="326"/>
      <c r="W12" s="326"/>
      <c r="X12" s="326"/>
      <c r="Y12" s="326"/>
      <c r="Z12" s="326"/>
      <c r="AA12" s="326"/>
      <c r="AB12" s="326"/>
      <c r="AC12" s="326"/>
      <c r="AD12" s="327"/>
      <c r="AE12" s="36"/>
      <c r="AF12" s="36"/>
      <c r="AG12" s="36"/>
      <c r="AH12" s="36"/>
      <c r="AI12" s="36"/>
      <c r="AJ12" s="36"/>
      <c r="AK12" s="36"/>
      <c r="AL12" s="264"/>
      <c r="AM12" s="265"/>
      <c r="AN12" s="266"/>
      <c r="AO12" s="266"/>
      <c r="AP12" s="267"/>
      <c r="AQ12" s="268"/>
      <c r="AR12" s="36"/>
      <c r="AS12" s="4"/>
      <c r="AT12" s="4"/>
      <c r="AU12" s="4"/>
      <c r="AV12" s="4"/>
      <c r="AW12" s="4"/>
    </row>
    <row r="13" spans="1:50" ht="15" customHeight="1" x14ac:dyDescent="0.25">
      <c r="A13" s="3"/>
      <c r="B13" s="380"/>
      <c r="C13" s="381"/>
      <c r="D13" s="381"/>
      <c r="E13" s="381"/>
      <c r="F13" s="381"/>
      <c r="G13" s="381"/>
      <c r="H13" s="381"/>
      <c r="I13" s="381"/>
      <c r="J13" s="381"/>
      <c r="K13" s="381"/>
      <c r="L13" s="381"/>
      <c r="M13" s="382"/>
      <c r="N13" s="328"/>
      <c r="O13" s="329"/>
      <c r="P13" s="329"/>
      <c r="Q13" s="329"/>
      <c r="R13" s="329"/>
      <c r="S13" s="329"/>
      <c r="T13" s="491"/>
      <c r="U13" s="491"/>
      <c r="V13" s="491"/>
      <c r="W13" s="491"/>
      <c r="X13" s="491"/>
      <c r="Y13" s="491"/>
      <c r="Z13" s="491"/>
      <c r="AA13" s="491"/>
      <c r="AB13" s="491"/>
      <c r="AC13" s="491"/>
      <c r="AD13" s="492"/>
      <c r="AF13" s="36"/>
      <c r="AG13" s="36"/>
      <c r="AH13" s="36"/>
      <c r="AI13" s="36"/>
      <c r="AJ13" s="36"/>
      <c r="AK13" s="36"/>
      <c r="AL13" s="269"/>
      <c r="AM13" s="269"/>
      <c r="AN13" s="263"/>
      <c r="AO13" s="270"/>
      <c r="AP13" s="270"/>
      <c r="AQ13" s="271"/>
    </row>
    <row r="14" spans="1:50" s="2" customFormat="1" ht="13.5" customHeight="1" x14ac:dyDescent="0.25">
      <c r="A14" s="4"/>
      <c r="B14" s="348" t="s">
        <v>0</v>
      </c>
      <c r="C14" s="285" t="s">
        <v>70</v>
      </c>
      <c r="D14" s="11"/>
      <c r="E14" s="11"/>
      <c r="F14" s="11"/>
      <c r="G14" s="11"/>
      <c r="H14" s="11"/>
      <c r="I14" s="11"/>
      <c r="J14" s="11"/>
      <c r="K14" s="11"/>
      <c r="L14" s="11"/>
      <c r="M14" s="12"/>
      <c r="N14" s="488" t="s">
        <v>128</v>
      </c>
      <c r="O14" s="489"/>
      <c r="P14" s="489"/>
      <c r="Q14" s="489"/>
      <c r="R14" s="489"/>
      <c r="S14" s="489"/>
      <c r="T14" s="489"/>
      <c r="U14" s="489"/>
      <c r="V14" s="489"/>
      <c r="W14" s="489"/>
      <c r="X14" s="489"/>
      <c r="Y14" s="489"/>
      <c r="Z14" s="489"/>
      <c r="AA14" s="489"/>
      <c r="AB14" s="489"/>
      <c r="AC14" s="489"/>
      <c r="AD14" s="490"/>
      <c r="AF14" s="36"/>
      <c r="AG14" s="36"/>
      <c r="AH14" s="36"/>
      <c r="AI14" s="36"/>
      <c r="AJ14" s="36"/>
      <c r="AK14" s="36"/>
      <c r="AL14" s="36" t="b">
        <f>OR(ISBLANK(T13),TRIM(T13)="")</f>
        <v>1</v>
      </c>
      <c r="AM14" s="44"/>
      <c r="AN14" s="36"/>
      <c r="AO14" s="36"/>
      <c r="AP14" s="36"/>
      <c r="AQ14" s="36"/>
      <c r="AR14" s="36"/>
      <c r="AS14" s="4"/>
      <c r="AT14" s="4"/>
      <c r="AU14" s="4"/>
      <c r="AV14" s="4"/>
      <c r="AW14" s="4"/>
    </row>
    <row r="15" spans="1:50" ht="13.5" customHeight="1" x14ac:dyDescent="0.25">
      <c r="A15" s="3"/>
      <c r="B15" s="512"/>
      <c r="C15" s="513"/>
      <c r="D15" s="513"/>
      <c r="E15" s="513"/>
      <c r="F15" s="513"/>
      <c r="G15" s="513"/>
      <c r="H15" s="513"/>
      <c r="I15" s="513"/>
      <c r="J15" s="513"/>
      <c r="K15" s="513"/>
      <c r="L15" s="513"/>
      <c r="M15" s="514"/>
      <c r="N15" s="349">
        <v>5</v>
      </c>
      <c r="O15" s="483" t="s">
        <v>116</v>
      </c>
      <c r="P15" s="483"/>
      <c r="Q15" s="453"/>
      <c r="R15" s="454"/>
      <c r="S15" s="454"/>
      <c r="T15" s="454"/>
      <c r="U15" s="454"/>
      <c r="V15" s="455"/>
      <c r="W15" s="31"/>
      <c r="X15" s="524" t="s">
        <v>271</v>
      </c>
      <c r="Y15" s="524"/>
      <c r="Z15" s="524"/>
      <c r="AA15" s="524"/>
      <c r="AB15" s="524"/>
      <c r="AC15" s="14"/>
      <c r="AD15" s="30"/>
      <c r="AF15" s="36"/>
      <c r="AG15" s="36"/>
      <c r="AH15" s="36"/>
      <c r="AI15" s="36"/>
      <c r="AJ15" s="36"/>
      <c r="AK15" s="36"/>
      <c r="AL15" s="44" t="b">
        <f>OR(AR15,NOT(ISNUMBER(AM15+1)))</f>
        <v>0</v>
      </c>
      <c r="AM15" s="202" t="str">
        <f>SUBSTITUTE(SUBSTITUTE(SUBSTITUTE(SUBSTITUTE(SUBSTITUTE(SUBSTITUTE(SUBSTITUTE(UPPER(Q15),"-",""),"(",""),")",""),"+","")," ",""),".",""),"DSN","") &amp;  5</f>
        <v>5</v>
      </c>
      <c r="AN15" s="37" t="s">
        <v>130</v>
      </c>
      <c r="AO15" s="36"/>
      <c r="AP15" s="36"/>
      <c r="AQ15" s="36"/>
      <c r="AR15" s="36" t="b">
        <f>IF(ISBLANK(Q15),FALSE,LEN(AM15)&lt;&gt;11)</f>
        <v>0</v>
      </c>
      <c r="AS15" s="4" t="s">
        <v>131</v>
      </c>
      <c r="AT15" s="4"/>
      <c r="AU15" s="4"/>
      <c r="AV15" s="4"/>
      <c r="AW15" s="4"/>
      <c r="AX15" s="2"/>
    </row>
    <row r="16" spans="1:50" ht="3.75" customHeight="1" x14ac:dyDescent="0.25">
      <c r="A16" s="3"/>
      <c r="B16" s="515"/>
      <c r="C16" s="516"/>
      <c r="D16" s="516"/>
      <c r="E16" s="516"/>
      <c r="F16" s="516"/>
      <c r="G16" s="516"/>
      <c r="H16" s="516"/>
      <c r="I16" s="516"/>
      <c r="J16" s="516"/>
      <c r="K16" s="516"/>
      <c r="L16" s="516"/>
      <c r="M16" s="517"/>
      <c r="N16" s="29"/>
      <c r="O16" s="32"/>
      <c r="P16" s="13"/>
      <c r="Q16" s="330"/>
      <c r="R16" s="330"/>
      <c r="S16" s="330"/>
      <c r="T16" s="330"/>
      <c r="U16" s="330"/>
      <c r="V16" s="330"/>
      <c r="W16" s="14"/>
      <c r="X16" s="524"/>
      <c r="Y16" s="524"/>
      <c r="Z16" s="524"/>
      <c r="AA16" s="524"/>
      <c r="AB16" s="524"/>
      <c r="AC16" s="14"/>
      <c r="AD16" s="30"/>
      <c r="AF16" s="36"/>
      <c r="AG16" s="36"/>
      <c r="AH16" s="36"/>
      <c r="AI16" s="36"/>
      <c r="AJ16" s="36"/>
      <c r="AK16" s="36"/>
      <c r="AL16" s="41"/>
      <c r="AM16" s="44"/>
      <c r="AN16" s="36"/>
      <c r="AO16" s="36"/>
      <c r="AP16" s="36"/>
      <c r="AQ16" s="36"/>
      <c r="AR16" s="36"/>
      <c r="AS16" s="4"/>
      <c r="AT16" s="4"/>
      <c r="AU16" s="4"/>
      <c r="AV16" s="4"/>
      <c r="AW16" s="4"/>
      <c r="AX16" s="2"/>
    </row>
    <row r="17" spans="1:50" ht="13.5" customHeight="1" x14ac:dyDescent="0.25">
      <c r="A17" s="3"/>
      <c r="B17" s="518"/>
      <c r="C17" s="519"/>
      <c r="D17" s="519"/>
      <c r="E17" s="519"/>
      <c r="F17" s="519"/>
      <c r="G17" s="519"/>
      <c r="H17" s="519"/>
      <c r="I17" s="519"/>
      <c r="J17" s="519"/>
      <c r="K17" s="519"/>
      <c r="L17" s="519"/>
      <c r="M17" s="520"/>
      <c r="N17" s="350">
        <v>6</v>
      </c>
      <c r="O17" s="483" t="s">
        <v>89</v>
      </c>
      <c r="P17" s="483"/>
      <c r="Q17" s="453"/>
      <c r="R17" s="454"/>
      <c r="S17" s="454"/>
      <c r="T17" s="454"/>
      <c r="U17" s="454"/>
      <c r="V17" s="455"/>
      <c r="W17" s="33"/>
      <c r="X17" s="524"/>
      <c r="Y17" s="524"/>
      <c r="Z17" s="524"/>
      <c r="AA17" s="524"/>
      <c r="AB17" s="524"/>
      <c r="AC17" s="14"/>
      <c r="AD17" s="30"/>
      <c r="AF17" s="36"/>
      <c r="AG17" s="36"/>
      <c r="AH17" s="36"/>
      <c r="AI17" s="36"/>
      <c r="AJ17" s="36"/>
      <c r="AK17" s="36"/>
      <c r="AL17" s="44" t="b">
        <f>OR(AR17,NOT(ISNUMBER(AM17+1)))</f>
        <v>0</v>
      </c>
      <c r="AM17" s="202" t="str">
        <f>SUBSTITUTE(SUBSTITUTE(SUBSTITUTE(SUBSTITUTE(SUBSTITUTE(SUBSTITUTE(SUBSTITUTE(UPPER(Q17),"-",""),"(",""),")",""),"+","")," ",""),".",""),"DSN","") &amp;  5</f>
        <v>5</v>
      </c>
      <c r="AN17" s="36"/>
      <c r="AO17" s="36"/>
      <c r="AP17" s="36"/>
      <c r="AQ17" s="36"/>
      <c r="AR17" s="36" t="b">
        <f>IF(ISBLANK(Q17),FALSE,LEN(AM17)&lt;&gt;11)</f>
        <v>0</v>
      </c>
      <c r="AS17" s="4" t="s">
        <v>131</v>
      </c>
      <c r="AT17" s="4"/>
      <c r="AU17" s="4"/>
      <c r="AV17" s="4"/>
      <c r="AW17" s="4"/>
      <c r="AX17" s="2"/>
    </row>
    <row r="18" spans="1:50" ht="15" customHeight="1" x14ac:dyDescent="0.25">
      <c r="A18" s="3"/>
      <c r="B18" s="348" t="s">
        <v>2</v>
      </c>
      <c r="C18" s="285" t="s">
        <v>24</v>
      </c>
      <c r="D18" s="11"/>
      <c r="E18" s="11"/>
      <c r="F18" s="11"/>
      <c r="G18" s="11"/>
      <c r="H18" s="11"/>
      <c r="I18" s="11"/>
      <c r="J18" s="11"/>
      <c r="K18" s="11"/>
      <c r="L18" s="11"/>
      <c r="M18" s="12"/>
      <c r="N18" s="521" t="s">
        <v>129</v>
      </c>
      <c r="O18" s="522"/>
      <c r="P18" s="522"/>
      <c r="Q18" s="522"/>
      <c r="R18" s="522"/>
      <c r="S18" s="522"/>
      <c r="T18" s="522"/>
      <c r="U18" s="522"/>
      <c r="V18" s="522"/>
      <c r="W18" s="522"/>
      <c r="X18" s="522"/>
      <c r="Y18" s="522"/>
      <c r="Z18" s="522"/>
      <c r="AA18" s="522"/>
      <c r="AB18" s="522"/>
      <c r="AC18" s="522"/>
      <c r="AD18" s="523"/>
      <c r="AF18" s="36"/>
      <c r="AG18" s="36"/>
      <c r="AH18" s="36"/>
      <c r="AI18" s="36"/>
      <c r="AJ18" s="36"/>
      <c r="AK18" s="36"/>
      <c r="AL18" s="41"/>
      <c r="AM18" s="44"/>
      <c r="AN18" s="36"/>
      <c r="AO18" s="36"/>
      <c r="AP18" s="36"/>
      <c r="AQ18" s="36"/>
      <c r="AR18" s="36"/>
      <c r="AS18" s="4"/>
      <c r="AT18" s="4"/>
      <c r="AU18" s="4"/>
      <c r="AV18" s="4"/>
      <c r="AW18" s="4"/>
      <c r="AX18" s="2"/>
    </row>
    <row r="19" spans="1:50" s="2" customFormat="1" ht="13.5" customHeight="1" x14ac:dyDescent="0.25">
      <c r="A19" s="4"/>
      <c r="B19" s="456"/>
      <c r="C19" s="457"/>
      <c r="D19" s="457"/>
      <c r="E19" s="457"/>
      <c r="F19" s="457"/>
      <c r="G19" s="457"/>
      <c r="H19" s="457"/>
      <c r="I19" s="457"/>
      <c r="J19" s="457"/>
      <c r="K19" s="457"/>
      <c r="L19" s="457"/>
      <c r="M19" s="458"/>
      <c r="N19" s="351">
        <v>8</v>
      </c>
      <c r="O19" s="483" t="s">
        <v>90</v>
      </c>
      <c r="P19" s="483"/>
      <c r="Q19" s="450"/>
      <c r="R19" s="451"/>
      <c r="S19" s="451"/>
      <c r="T19" s="451"/>
      <c r="U19" s="451"/>
      <c r="V19" s="451"/>
      <c r="W19" s="451"/>
      <c r="X19" s="451"/>
      <c r="Y19" s="451"/>
      <c r="Z19" s="451"/>
      <c r="AA19" s="479"/>
      <c r="AB19" s="331"/>
      <c r="AC19" s="40"/>
      <c r="AD19" s="15"/>
      <c r="AE19" s="36"/>
      <c r="AF19" s="36"/>
      <c r="AG19" s="36"/>
      <c r="AH19" s="36"/>
      <c r="AI19" s="36"/>
      <c r="AJ19" s="36"/>
      <c r="AK19" s="36"/>
      <c r="AL19" s="41" t="b">
        <f>IF(TRIM(Q19)="",FALSE,ISERR(AM19))</f>
        <v>0</v>
      </c>
      <c r="AM19" s="44" t="e">
        <f>AND(FIND("@",Q19),FIND(".",Q19))</f>
        <v>#VALUE!</v>
      </c>
      <c r="AN19" s="36"/>
      <c r="AO19" s="36"/>
      <c r="AP19" s="36"/>
      <c r="AQ19" s="36"/>
      <c r="AR19" s="36"/>
      <c r="AS19" s="4"/>
      <c r="AT19" s="4"/>
      <c r="AU19" s="4"/>
      <c r="AV19" s="4"/>
      <c r="AW19" s="4"/>
    </row>
    <row r="20" spans="1:50" ht="3.75" customHeight="1" x14ac:dyDescent="0.25">
      <c r="A20" s="3"/>
      <c r="B20" s="459"/>
      <c r="C20" s="460"/>
      <c r="D20" s="460"/>
      <c r="E20" s="460"/>
      <c r="F20" s="460"/>
      <c r="G20" s="460"/>
      <c r="H20" s="460"/>
      <c r="I20" s="460"/>
      <c r="J20" s="460"/>
      <c r="K20" s="460"/>
      <c r="L20" s="460"/>
      <c r="M20" s="461"/>
      <c r="N20" s="29"/>
      <c r="O20" s="32"/>
      <c r="P20" s="13"/>
      <c r="Q20" s="14"/>
      <c r="R20" s="14"/>
      <c r="S20" s="14"/>
      <c r="T20" s="14"/>
      <c r="U20" s="14"/>
      <c r="V20" s="14"/>
      <c r="W20" s="14"/>
      <c r="X20" s="14"/>
      <c r="Y20" s="14"/>
      <c r="Z20" s="14"/>
      <c r="AA20" s="14"/>
      <c r="AB20" s="14"/>
      <c r="AC20" s="14"/>
      <c r="AD20" s="16"/>
      <c r="AF20" s="36"/>
      <c r="AG20" s="36"/>
      <c r="AH20" s="36"/>
      <c r="AI20" s="36"/>
      <c r="AJ20" s="36"/>
      <c r="AK20" s="36"/>
      <c r="AL20" s="41"/>
      <c r="AM20" s="44"/>
      <c r="AN20" s="36"/>
      <c r="AO20" s="36"/>
      <c r="AP20" s="36"/>
      <c r="AQ20" s="36"/>
      <c r="AR20" s="36"/>
      <c r="AS20" s="4"/>
      <c r="AT20" s="4"/>
      <c r="AU20" s="4"/>
      <c r="AV20" s="4"/>
      <c r="AW20" s="4"/>
      <c r="AX20" s="2"/>
    </row>
    <row r="21" spans="1:50" ht="13.5" customHeight="1" x14ac:dyDescent="0.25">
      <c r="A21" s="3"/>
      <c r="B21" s="459"/>
      <c r="C21" s="460"/>
      <c r="D21" s="460"/>
      <c r="E21" s="460"/>
      <c r="F21" s="460"/>
      <c r="G21" s="460"/>
      <c r="H21" s="460"/>
      <c r="I21" s="460"/>
      <c r="J21" s="460"/>
      <c r="K21" s="460"/>
      <c r="L21" s="460"/>
      <c r="M21" s="461"/>
      <c r="N21" s="350">
        <v>9</v>
      </c>
      <c r="O21" s="483" t="s">
        <v>89</v>
      </c>
      <c r="P21" s="483"/>
      <c r="Q21" s="480"/>
      <c r="R21" s="481"/>
      <c r="S21" s="481"/>
      <c r="T21" s="481"/>
      <c r="U21" s="481"/>
      <c r="V21" s="481"/>
      <c r="W21" s="481"/>
      <c r="X21" s="481"/>
      <c r="Y21" s="481"/>
      <c r="Z21" s="481"/>
      <c r="AA21" s="482"/>
      <c r="AB21" s="14"/>
      <c r="AC21" s="40"/>
      <c r="AD21" s="8"/>
      <c r="AF21" s="36"/>
      <c r="AG21" s="36"/>
      <c r="AH21" s="36"/>
      <c r="AI21" s="36"/>
      <c r="AJ21" s="36"/>
      <c r="AK21" s="36"/>
      <c r="AL21" s="41" t="b">
        <f>IF(TRIM(Q21)="",FALSE,ISERR(AM21))</f>
        <v>0</v>
      </c>
      <c r="AM21" s="44" t="e">
        <f>AND(FIND("@",Q21),FIND(".",Q21))</f>
        <v>#VALUE!</v>
      </c>
      <c r="AN21" s="36"/>
      <c r="AO21" s="36"/>
      <c r="AP21" s="36"/>
      <c r="AQ21" s="36"/>
      <c r="AR21" s="36"/>
      <c r="AS21" s="4"/>
      <c r="AT21" s="4"/>
      <c r="AU21" s="4"/>
      <c r="AV21" s="4"/>
      <c r="AW21" s="4"/>
      <c r="AX21" s="2"/>
    </row>
    <row r="22" spans="1:50" ht="4.5" customHeight="1" x14ac:dyDescent="0.25">
      <c r="A22" s="3"/>
      <c r="B22" s="525"/>
      <c r="C22" s="526"/>
      <c r="D22" s="526"/>
      <c r="E22" s="526"/>
      <c r="F22" s="526"/>
      <c r="G22" s="526"/>
      <c r="H22" s="526"/>
      <c r="I22" s="526"/>
      <c r="J22" s="526"/>
      <c r="K22" s="526"/>
      <c r="L22" s="526"/>
      <c r="M22" s="527"/>
      <c r="N22" s="18"/>
      <c r="O22" s="17"/>
      <c r="P22" s="17"/>
      <c r="Q22" s="14"/>
      <c r="R22" s="9"/>
      <c r="S22" s="9"/>
      <c r="T22" s="9"/>
      <c r="U22" s="9"/>
      <c r="V22" s="9"/>
      <c r="W22" s="9"/>
      <c r="X22" s="9"/>
      <c r="Y22" s="9"/>
      <c r="Z22" s="9"/>
      <c r="AA22" s="9"/>
      <c r="AB22" s="9"/>
      <c r="AC22" s="9"/>
      <c r="AD22" s="10"/>
      <c r="AF22" s="36"/>
      <c r="AG22" s="36"/>
      <c r="AH22" s="36"/>
      <c r="AI22" s="36"/>
      <c r="AJ22" s="36"/>
      <c r="AK22" s="36"/>
      <c r="AL22" s="35"/>
      <c r="AM22" s="36"/>
      <c r="AN22" s="36"/>
      <c r="AO22" s="36"/>
      <c r="AP22" s="36"/>
      <c r="AQ22" s="36"/>
      <c r="AR22" s="36"/>
      <c r="AS22" s="4"/>
      <c r="AT22" s="4"/>
      <c r="AU22" s="4"/>
      <c r="AV22" s="4"/>
      <c r="AW22" s="4"/>
      <c r="AX22" s="2"/>
    </row>
    <row r="23" spans="1:50" s="2" customFormat="1" ht="13.5" x14ac:dyDescent="0.25">
      <c r="A23" s="4"/>
      <c r="B23" s="348" t="s">
        <v>3</v>
      </c>
      <c r="C23" s="369" t="str">
        <f>IF(AM24=3,"3-Character MOS (Enlisted)",IF(AM24=4,"4-Character MOS (Officer)",IF(AM24=1,"3 or 4 character MOS","")))</f>
        <v>3 or 4 character MOS</v>
      </c>
      <c r="D23" s="369"/>
      <c r="E23" s="369"/>
      <c r="F23" s="370"/>
      <c r="G23" s="306"/>
      <c r="H23" s="307"/>
      <c r="I23" s="308"/>
      <c r="J23" s="307"/>
      <c r="K23" s="307"/>
      <c r="L23" s="307"/>
      <c r="M23" s="308"/>
      <c r="N23" s="484"/>
      <c r="O23" s="484"/>
      <c r="P23" s="484"/>
      <c r="Q23" s="484"/>
      <c r="R23" s="484"/>
      <c r="S23" s="484"/>
      <c r="T23" s="484"/>
      <c r="U23" s="484"/>
      <c r="V23" s="484"/>
      <c r="W23" s="484"/>
      <c r="X23" s="484"/>
      <c r="Y23" s="484"/>
      <c r="Z23" s="484"/>
      <c r="AA23" s="484"/>
      <c r="AB23" s="484"/>
      <c r="AC23" s="484"/>
      <c r="AD23" s="485"/>
      <c r="AE23" s="36"/>
      <c r="AF23" s="36"/>
      <c r="AG23" s="36"/>
      <c r="AH23" s="36"/>
      <c r="AI23" s="36"/>
      <c r="AJ23" s="36"/>
      <c r="AK23" s="36"/>
      <c r="AL23" s="35"/>
      <c r="AM23" s="36" t="s">
        <v>211</v>
      </c>
      <c r="AN23" s="36"/>
      <c r="AO23" s="36"/>
      <c r="AP23" s="36"/>
      <c r="AQ23" s="36"/>
      <c r="AR23" s="36"/>
      <c r="AS23" s="4"/>
      <c r="AT23" s="4"/>
      <c r="AU23" s="4"/>
      <c r="AV23" s="4"/>
      <c r="AW23" s="4"/>
    </row>
    <row r="24" spans="1:50" ht="14.25" customHeight="1" x14ac:dyDescent="0.25">
      <c r="A24" s="3"/>
      <c r="B24" s="371"/>
      <c r="C24" s="372"/>
      <c r="D24" s="372"/>
      <c r="E24" s="372"/>
      <c r="F24" s="373"/>
      <c r="G24" s="309"/>
      <c r="H24" s="310"/>
      <c r="I24" s="311"/>
      <c r="J24" s="310"/>
      <c r="K24" s="310"/>
      <c r="L24" s="310"/>
      <c r="M24" s="312"/>
      <c r="N24" s="366"/>
      <c r="O24" s="366"/>
      <c r="P24" s="366"/>
      <c r="Q24" s="366"/>
      <c r="R24" s="366"/>
      <c r="S24" s="366"/>
      <c r="T24" s="366"/>
      <c r="U24" s="366"/>
      <c r="V24" s="366"/>
      <c r="W24" s="366"/>
      <c r="X24" s="366"/>
      <c r="Y24" s="366"/>
      <c r="Z24" s="366"/>
      <c r="AA24" s="366"/>
      <c r="AB24" s="366"/>
      <c r="AC24" s="366"/>
      <c r="AD24" s="367"/>
      <c r="AF24" s="36"/>
      <c r="AG24" s="36"/>
      <c r="AH24" s="36"/>
      <c r="AI24" s="36"/>
      <c r="AJ24" s="36"/>
      <c r="AK24" s="36"/>
      <c r="AL24" s="41" t="b">
        <f>IF(TRIM(B24)="",FALSE,NOT(OR(LEN(B24)=3, LEN(B24)=4)))</f>
        <v>0</v>
      </c>
      <c r="AM24" s="37">
        <f>IF(T30="",1,IF(OR(NOT(ISERR(FIND("O-",T30))),NOT(ISERR(FIND("W-",T30)))),4,3))</f>
        <v>1</v>
      </c>
      <c r="AN24" s="36"/>
      <c r="AO24" s="36"/>
      <c r="AP24" s="36"/>
      <c r="AQ24" s="36"/>
      <c r="AR24" s="36"/>
      <c r="AS24" s="4"/>
      <c r="AT24" s="4"/>
      <c r="AU24" s="4"/>
      <c r="AV24" s="4"/>
      <c r="AW24" s="4"/>
      <c r="AX24" s="2"/>
    </row>
    <row r="25" spans="1:50" ht="13.5" hidden="1" x14ac:dyDescent="0.25">
      <c r="A25" s="3"/>
      <c r="B25" s="374"/>
      <c r="C25" s="375"/>
      <c r="D25" s="375"/>
      <c r="E25" s="375"/>
      <c r="F25" s="376"/>
      <c r="G25" s="309"/>
      <c r="H25" s="313"/>
      <c r="I25" s="313"/>
      <c r="J25" s="313"/>
      <c r="K25" s="313"/>
      <c r="L25" s="312"/>
      <c r="M25" s="312"/>
      <c r="N25" s="366"/>
      <c r="O25" s="366"/>
      <c r="P25" s="366"/>
      <c r="Q25" s="366"/>
      <c r="R25" s="366"/>
      <c r="S25" s="366"/>
      <c r="T25" s="366"/>
      <c r="U25" s="366"/>
      <c r="V25" s="366"/>
      <c r="W25" s="366"/>
      <c r="X25" s="366"/>
      <c r="Y25" s="366"/>
      <c r="Z25" s="366"/>
      <c r="AA25" s="366"/>
      <c r="AB25" s="366"/>
      <c r="AC25" s="366"/>
      <c r="AD25" s="367"/>
      <c r="AG25" s="38"/>
      <c r="AI25" s="36"/>
      <c r="AJ25" s="36"/>
      <c r="AK25" s="36"/>
      <c r="AL25" s="35"/>
      <c r="AM25" s="36"/>
      <c r="AN25" s="36"/>
      <c r="AO25" s="36"/>
      <c r="AP25" s="36"/>
      <c r="AQ25" s="36"/>
      <c r="AR25" s="36"/>
      <c r="AS25" s="4"/>
      <c r="AT25" s="4"/>
      <c r="AU25" s="4"/>
      <c r="AV25" s="4"/>
      <c r="AW25" s="4"/>
      <c r="AX25" s="2"/>
    </row>
    <row r="26" spans="1:50" ht="7.5" hidden="1" customHeight="1" x14ac:dyDescent="0.25">
      <c r="A26" s="3"/>
      <c r="B26" s="374"/>
      <c r="C26" s="375"/>
      <c r="D26" s="375"/>
      <c r="E26" s="375"/>
      <c r="F26" s="376"/>
      <c r="G26" s="314"/>
      <c r="H26" s="313"/>
      <c r="I26" s="313"/>
      <c r="J26" s="313"/>
      <c r="K26" s="313"/>
      <c r="L26" s="313"/>
      <c r="M26" s="315"/>
      <c r="N26" s="366"/>
      <c r="O26" s="366"/>
      <c r="P26" s="366"/>
      <c r="Q26" s="366"/>
      <c r="R26" s="366"/>
      <c r="S26" s="366"/>
      <c r="T26" s="366"/>
      <c r="U26" s="366"/>
      <c r="V26" s="366"/>
      <c r="W26" s="366"/>
      <c r="X26" s="366"/>
      <c r="Y26" s="366"/>
      <c r="Z26" s="366"/>
      <c r="AA26" s="366"/>
      <c r="AB26" s="366"/>
      <c r="AC26" s="366"/>
      <c r="AD26" s="367"/>
      <c r="AG26" s="39"/>
      <c r="AI26" s="36"/>
      <c r="AJ26" s="36"/>
      <c r="AK26" s="36"/>
      <c r="AL26" s="35"/>
      <c r="AM26" s="36"/>
      <c r="AN26" s="36"/>
      <c r="AO26" s="36"/>
      <c r="AP26" s="36"/>
      <c r="AQ26" s="36"/>
      <c r="AR26" s="36"/>
      <c r="AS26" s="4"/>
      <c r="AT26" s="4"/>
      <c r="AU26" s="4"/>
      <c r="AV26" s="4"/>
      <c r="AW26" s="4"/>
      <c r="AX26" s="2"/>
    </row>
    <row r="27" spans="1:50" ht="5.25" hidden="1" customHeight="1" x14ac:dyDescent="0.25">
      <c r="A27" s="3"/>
      <c r="B27" s="377"/>
      <c r="C27" s="378"/>
      <c r="D27" s="378"/>
      <c r="E27" s="378"/>
      <c r="F27" s="379"/>
      <c r="G27" s="319"/>
      <c r="H27" s="315"/>
      <c r="I27" s="315"/>
      <c r="J27" s="315"/>
      <c r="K27" s="315"/>
      <c r="L27" s="315"/>
      <c r="M27" s="313"/>
      <c r="N27" s="366"/>
      <c r="O27" s="366"/>
      <c r="P27" s="366"/>
      <c r="Q27" s="368"/>
      <c r="R27" s="368"/>
      <c r="S27" s="368"/>
      <c r="T27" s="368"/>
      <c r="U27" s="368"/>
      <c r="V27" s="368"/>
      <c r="W27" s="368"/>
      <c r="X27" s="368"/>
      <c r="Y27" s="368"/>
      <c r="Z27" s="366"/>
      <c r="AA27" s="366"/>
      <c r="AB27" s="366"/>
      <c r="AC27" s="366"/>
      <c r="AD27" s="367"/>
      <c r="AG27" s="39"/>
      <c r="AI27" s="36"/>
      <c r="AJ27" s="36"/>
      <c r="AK27" s="36"/>
      <c r="AL27" s="35"/>
      <c r="AM27" s="36"/>
      <c r="AN27" s="36"/>
      <c r="AO27" s="36"/>
      <c r="AP27" s="36"/>
      <c r="AQ27" s="36"/>
      <c r="AR27" s="36"/>
      <c r="AS27" s="4"/>
      <c r="AT27" s="4"/>
      <c r="AU27" s="4"/>
      <c r="AV27" s="4"/>
      <c r="AW27" s="4"/>
      <c r="AX27" s="2"/>
    </row>
    <row r="28" spans="1:50" s="2" customFormat="1" ht="12.75" x14ac:dyDescent="0.25">
      <c r="A28" s="4"/>
      <c r="B28" s="316"/>
      <c r="C28" s="484"/>
      <c r="D28" s="484"/>
      <c r="E28" s="484"/>
      <c r="F28" s="484"/>
      <c r="G28" s="320"/>
      <c r="H28" s="321"/>
      <c r="I28" s="320"/>
      <c r="J28" s="320"/>
      <c r="K28" s="320"/>
      <c r="L28" s="320"/>
      <c r="M28" s="320"/>
      <c r="N28" s="322"/>
      <c r="O28" s="320"/>
      <c r="P28" s="323"/>
      <c r="Q28" s="352" t="s">
        <v>6</v>
      </c>
      <c r="R28" s="63" t="s">
        <v>168</v>
      </c>
      <c r="S28" s="64"/>
      <c r="T28" s="7"/>
      <c r="U28" s="353">
        <v>16</v>
      </c>
      <c r="V28" s="285" t="s">
        <v>132</v>
      </c>
      <c r="W28" s="11"/>
      <c r="X28" s="11"/>
      <c r="Y28" s="12"/>
      <c r="Z28" s="333"/>
      <c r="AA28" s="320"/>
      <c r="AB28" s="334"/>
      <c r="AC28" s="334"/>
      <c r="AD28" s="335"/>
      <c r="AE28" s="36"/>
      <c r="AF28" s="36"/>
      <c r="AH28" s="36"/>
      <c r="AI28" s="36"/>
      <c r="AJ28" s="36"/>
      <c r="AK28" s="36"/>
      <c r="AL28" s="36"/>
      <c r="AM28" s="36"/>
      <c r="AO28" s="36"/>
      <c r="AP28" s="36"/>
      <c r="AQ28" s="36"/>
      <c r="AR28" s="36"/>
      <c r="AS28" s="4"/>
      <c r="AT28" s="4"/>
      <c r="AU28" s="4"/>
      <c r="AV28" s="4"/>
      <c r="AW28" s="4"/>
    </row>
    <row r="29" spans="1:50" ht="11.25" customHeight="1" x14ac:dyDescent="0.25">
      <c r="A29" s="3"/>
      <c r="B29" s="431"/>
      <c r="C29" s="398"/>
      <c r="D29" s="398"/>
      <c r="E29" s="398"/>
      <c r="F29" s="398"/>
      <c r="G29" s="312"/>
      <c r="H29" s="318"/>
      <c r="I29" s="318"/>
      <c r="J29" s="312"/>
      <c r="K29" s="312"/>
      <c r="L29" s="312"/>
      <c r="M29" s="312"/>
      <c r="N29" s="398"/>
      <c r="O29" s="398"/>
      <c r="P29" s="486"/>
      <c r="Q29" s="432" t="str">
        <f>IF(Q30="","Select from list","")</f>
        <v>Select from list</v>
      </c>
      <c r="R29" s="433"/>
      <c r="S29" s="434"/>
      <c r="T29" s="531" t="str">
        <f>IF(T30="","Select from list","")</f>
        <v>Select from list</v>
      </c>
      <c r="U29" s="532"/>
      <c r="V29" s="532"/>
      <c r="W29" s="532"/>
      <c r="X29" s="532"/>
      <c r="Y29" s="533"/>
      <c r="Z29" s="509"/>
      <c r="AA29" s="510"/>
      <c r="AB29" s="510"/>
      <c r="AC29" s="510"/>
      <c r="AD29" s="511"/>
      <c r="AG29" s="39"/>
      <c r="AN29" s="43"/>
    </row>
    <row r="30" spans="1:50" ht="14.25" customHeight="1" thickBot="1" x14ac:dyDescent="0.3">
      <c r="A30" s="3"/>
      <c r="B30" s="431"/>
      <c r="C30" s="398"/>
      <c r="D30" s="398"/>
      <c r="E30" s="398"/>
      <c r="F30" s="398"/>
      <c r="G30" s="336"/>
      <c r="H30" s="398"/>
      <c r="I30" s="398"/>
      <c r="J30" s="398"/>
      <c r="K30" s="398"/>
      <c r="L30" s="398"/>
      <c r="M30" s="398"/>
      <c r="N30" s="398"/>
      <c r="O30" s="398"/>
      <c r="P30" s="486"/>
      <c r="Q30" s="499"/>
      <c r="R30" s="500"/>
      <c r="S30" s="501"/>
      <c r="T30" s="528"/>
      <c r="U30" s="529"/>
      <c r="V30" s="529"/>
      <c r="W30" s="529"/>
      <c r="X30" s="529"/>
      <c r="Y30" s="530"/>
      <c r="Z30" s="509"/>
      <c r="AA30" s="510"/>
      <c r="AB30" s="510"/>
      <c r="AC30" s="510"/>
      <c r="AD30" s="511"/>
      <c r="AG30" s="39"/>
      <c r="AN30" s="43"/>
    </row>
    <row r="31" spans="1:50" ht="33" customHeight="1" thickTop="1" x14ac:dyDescent="0.25">
      <c r="A31" s="3"/>
      <c r="B31" s="504" t="s">
        <v>297</v>
      </c>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5"/>
      <c r="AG31" s="39"/>
      <c r="AN31" s="44"/>
    </row>
    <row r="32" spans="1:50" ht="3.75" customHeight="1" x14ac:dyDescent="0.25">
      <c r="A32" s="3"/>
      <c r="B32" s="505" t="s">
        <v>8</v>
      </c>
      <c r="C32" s="475" t="s">
        <v>21</v>
      </c>
      <c r="D32" s="475"/>
      <c r="E32" s="475"/>
      <c r="F32" s="475"/>
      <c r="G32" s="475"/>
      <c r="H32" s="475"/>
      <c r="I32" s="475"/>
      <c r="J32" s="475"/>
      <c r="K32" s="475"/>
      <c r="L32" s="475"/>
      <c r="M32" s="476"/>
      <c r="N32" s="507" t="s">
        <v>9</v>
      </c>
      <c r="O32" s="475" t="s">
        <v>220</v>
      </c>
      <c r="P32" s="475"/>
      <c r="Q32" s="475"/>
      <c r="R32" s="475"/>
      <c r="S32" s="475"/>
      <c r="T32" s="475"/>
      <c r="U32" s="475"/>
      <c r="V32" s="475"/>
      <c r="W32" s="475"/>
      <c r="X32" s="475"/>
      <c r="Y32" s="475"/>
      <c r="Z32" s="475"/>
      <c r="AA32" s="475"/>
      <c r="AB32" s="475"/>
      <c r="AC32" s="475"/>
      <c r="AD32" s="476"/>
      <c r="AG32" s="39"/>
      <c r="AN32" s="43"/>
    </row>
    <row r="33" spans="1:49" s="2" customFormat="1" ht="12.75" customHeight="1" x14ac:dyDescent="0.25">
      <c r="A33" s="4"/>
      <c r="B33" s="506"/>
      <c r="C33" s="477"/>
      <c r="D33" s="477"/>
      <c r="E33" s="477"/>
      <c r="F33" s="477"/>
      <c r="G33" s="477"/>
      <c r="H33" s="477"/>
      <c r="I33" s="477"/>
      <c r="J33" s="477"/>
      <c r="K33" s="477"/>
      <c r="L33" s="477"/>
      <c r="M33" s="478"/>
      <c r="N33" s="508"/>
      <c r="O33" s="477"/>
      <c r="P33" s="477"/>
      <c r="Q33" s="477"/>
      <c r="R33" s="477"/>
      <c r="S33" s="477"/>
      <c r="T33" s="477"/>
      <c r="U33" s="477"/>
      <c r="V33" s="477"/>
      <c r="W33" s="477"/>
      <c r="X33" s="477"/>
      <c r="Y33" s="477"/>
      <c r="Z33" s="477"/>
      <c r="AA33" s="477"/>
      <c r="AB33" s="477"/>
      <c r="AC33" s="477"/>
      <c r="AD33" s="478"/>
      <c r="AE33" s="36"/>
      <c r="AF33" s="37"/>
      <c r="AG33" s="39"/>
      <c r="AH33" s="37"/>
      <c r="AI33" s="37"/>
      <c r="AJ33" s="37"/>
      <c r="AK33" s="37"/>
      <c r="AL33" s="36"/>
      <c r="AM33" s="36"/>
      <c r="AN33" s="44"/>
      <c r="AO33" s="36"/>
      <c r="AP33" s="36"/>
      <c r="AQ33" s="36"/>
      <c r="AR33" s="36"/>
      <c r="AS33" s="4"/>
      <c r="AT33" s="4"/>
      <c r="AU33" s="4"/>
      <c r="AV33" s="4"/>
      <c r="AW33" s="4"/>
    </row>
    <row r="34" spans="1:49" ht="3.75" hidden="1" customHeight="1" x14ac:dyDescent="0.2">
      <c r="A34" s="3"/>
      <c r="B34" s="23" t="s">
        <v>14</v>
      </c>
      <c r="C34" s="24"/>
      <c r="D34" s="24"/>
      <c r="E34" s="24"/>
      <c r="F34" s="24"/>
      <c r="G34" s="24"/>
      <c r="H34" s="24"/>
      <c r="I34" s="24"/>
      <c r="J34" s="24"/>
      <c r="K34" s="24"/>
      <c r="L34" s="24"/>
      <c r="M34" s="25"/>
      <c r="N34" s="179"/>
      <c r="O34" s="180"/>
      <c r="P34" s="180"/>
      <c r="Q34" s="180"/>
      <c r="R34" s="180"/>
      <c r="S34" s="180"/>
      <c r="T34" s="180"/>
      <c r="U34" s="180"/>
      <c r="V34" s="180"/>
      <c r="W34" s="180"/>
      <c r="X34" s="180"/>
      <c r="Y34" s="180"/>
      <c r="Z34" s="180"/>
      <c r="AA34" s="180"/>
      <c r="AB34" s="180"/>
      <c r="AC34" s="180"/>
      <c r="AD34" s="181"/>
    </row>
    <row r="35" spans="1:49" ht="15.75" customHeight="1" x14ac:dyDescent="0.2">
      <c r="A35" s="3"/>
      <c r="B35" s="456"/>
      <c r="C35" s="457"/>
      <c r="D35" s="457"/>
      <c r="E35" s="457"/>
      <c r="F35" s="457"/>
      <c r="G35" s="457"/>
      <c r="H35" s="457"/>
      <c r="I35" s="457"/>
      <c r="J35" s="457"/>
      <c r="K35" s="457"/>
      <c r="L35" s="457"/>
      <c r="M35" s="458"/>
      <c r="N35" s="462" t="s">
        <v>303</v>
      </c>
      <c r="O35" s="463"/>
      <c r="P35" s="463"/>
      <c r="Q35" s="463"/>
      <c r="R35" s="463"/>
      <c r="S35" s="463"/>
      <c r="T35" s="463"/>
      <c r="U35" s="463"/>
      <c r="V35" s="463"/>
      <c r="W35" s="463"/>
      <c r="X35" s="463"/>
      <c r="Y35" s="463"/>
      <c r="Z35" s="463"/>
      <c r="AA35" s="463"/>
      <c r="AB35" s="463"/>
      <c r="AC35" s="463"/>
      <c r="AD35" s="464"/>
      <c r="AL35" s="37" t="b">
        <f>IF(TRIM(B35)="",TRUE,FALSE)</f>
        <v>1</v>
      </c>
      <c r="AM35" s="279" t="s">
        <v>284</v>
      </c>
    </row>
    <row r="36" spans="1:49" ht="12.75" customHeight="1" x14ac:dyDescent="0.25">
      <c r="A36" s="3"/>
      <c r="B36" s="459"/>
      <c r="C36" s="460"/>
      <c r="D36" s="460"/>
      <c r="E36" s="460"/>
      <c r="F36" s="460"/>
      <c r="G36" s="460"/>
      <c r="H36" s="460"/>
      <c r="I36" s="460"/>
      <c r="J36" s="460"/>
      <c r="K36" s="460"/>
      <c r="L36" s="460"/>
      <c r="M36" s="461"/>
      <c r="N36" s="7" t="s">
        <v>10</v>
      </c>
      <c r="O36" s="285" t="s">
        <v>11</v>
      </c>
      <c r="P36" s="332"/>
      <c r="Q36" s="11"/>
      <c r="R36" s="11"/>
      <c r="S36" s="12"/>
      <c r="T36" s="11"/>
      <c r="U36" s="11" t="s">
        <v>12</v>
      </c>
      <c r="V36" s="285" t="s">
        <v>13</v>
      </c>
      <c r="W36" s="11"/>
      <c r="X36" s="11"/>
      <c r="Y36" s="11"/>
      <c r="Z36" s="11"/>
      <c r="AA36" s="11"/>
      <c r="AB36" s="11"/>
      <c r="AC36" s="11"/>
      <c r="AD36" s="12"/>
      <c r="AL36" s="44" t="b">
        <f>OR(AR36,NOT(ISNUMBER(AM36+1)))</f>
        <v>0</v>
      </c>
      <c r="AM36" s="202" t="str">
        <f>SUBSTITUTE(SUBSTITUTE(SUBSTITUTE(SUBSTITUTE(SUBSTITUTE(SUBSTITUTE(SUBSTITUTE(UPPER(N37),"-",""),"(",""),")",""),"+","")," ",""),".",""),"DSN","") &amp;  5</f>
        <v>5</v>
      </c>
      <c r="AN36" s="37" t="s">
        <v>130</v>
      </c>
      <c r="AO36" s="36"/>
      <c r="AP36" s="36"/>
      <c r="AQ36" s="36"/>
      <c r="AR36" s="36" t="b">
        <f>IF(ISBLANK(N37),FALSE,LEN(AM36)&lt;&gt;11)</f>
        <v>0</v>
      </c>
      <c r="AS36" s="4" t="s">
        <v>131</v>
      </c>
    </row>
    <row r="37" spans="1:49" ht="17.25" customHeight="1" x14ac:dyDescent="0.25">
      <c r="A37" s="3"/>
      <c r="B37" s="459"/>
      <c r="C37" s="460"/>
      <c r="D37" s="460"/>
      <c r="E37" s="460"/>
      <c r="F37" s="460"/>
      <c r="G37" s="460"/>
      <c r="H37" s="460"/>
      <c r="I37" s="460"/>
      <c r="J37" s="460"/>
      <c r="K37" s="460"/>
      <c r="L37" s="460"/>
      <c r="M37" s="461"/>
      <c r="N37" s="453"/>
      <c r="O37" s="454"/>
      <c r="P37" s="454"/>
      <c r="Q37" s="454"/>
      <c r="R37" s="454"/>
      <c r="S37" s="455"/>
      <c r="T37" s="450"/>
      <c r="U37" s="451"/>
      <c r="V37" s="451"/>
      <c r="W37" s="451"/>
      <c r="X37" s="451"/>
      <c r="Y37" s="451"/>
      <c r="Z37" s="451"/>
      <c r="AA37" s="451"/>
      <c r="AB37" s="451"/>
      <c r="AC37" s="451"/>
      <c r="AD37" s="452"/>
      <c r="AL37" s="41" t="b">
        <f>IF(TRIM(T37)="",FALSE,IF(ISERR(AM37),TRUE,FALSE))</f>
        <v>0</v>
      </c>
      <c r="AM37" s="44" t="e">
        <f>AND(FIND("@",T37),FIND(".",T37))</f>
        <v>#VALUE!</v>
      </c>
      <c r="AN37" s="37" t="s">
        <v>285</v>
      </c>
    </row>
    <row r="38" spans="1:49" s="2" customFormat="1" ht="12.75" x14ac:dyDescent="0.25">
      <c r="A38" s="4"/>
      <c r="B38" s="7" t="s">
        <v>15</v>
      </c>
      <c r="C38" s="285" t="s">
        <v>16</v>
      </c>
      <c r="D38" s="11"/>
      <c r="E38" s="11"/>
      <c r="F38" s="12"/>
      <c r="G38" s="7"/>
      <c r="H38" s="11" t="s">
        <v>17</v>
      </c>
      <c r="I38" s="285" t="s">
        <v>18</v>
      </c>
      <c r="J38" s="11"/>
      <c r="K38" s="11"/>
      <c r="L38" s="11"/>
      <c r="M38" s="12"/>
      <c r="N38" s="21" t="s">
        <v>19</v>
      </c>
      <c r="O38" s="285" t="s">
        <v>181</v>
      </c>
      <c r="P38" s="331"/>
      <c r="Q38" s="11"/>
      <c r="R38" s="11"/>
      <c r="S38" s="12"/>
      <c r="T38" s="7"/>
      <c r="U38" s="22" t="s">
        <v>0</v>
      </c>
      <c r="V38" s="285" t="s">
        <v>182</v>
      </c>
      <c r="W38" s="11"/>
      <c r="X38" s="11"/>
      <c r="Y38" s="11"/>
      <c r="Z38" s="11"/>
      <c r="AA38" s="11"/>
      <c r="AB38" s="11"/>
      <c r="AC38" s="11"/>
      <c r="AD38" s="12"/>
      <c r="AE38" s="36"/>
      <c r="AF38" s="36"/>
      <c r="AG38" s="36"/>
      <c r="AH38" s="36"/>
      <c r="AI38" s="36"/>
      <c r="AJ38" s="36" t="s">
        <v>115</v>
      </c>
      <c r="AK38" s="36"/>
      <c r="AL38" s="36"/>
      <c r="AM38" s="36"/>
      <c r="AN38" s="36"/>
      <c r="AO38" s="36"/>
      <c r="AP38" s="36"/>
      <c r="AQ38" s="36"/>
      <c r="AR38" s="36"/>
      <c r="AS38" s="4"/>
      <c r="AT38" s="4"/>
      <c r="AU38" s="4"/>
      <c r="AV38" s="4"/>
      <c r="AW38" s="4"/>
    </row>
    <row r="39" spans="1:49" ht="24" customHeight="1" x14ac:dyDescent="0.2">
      <c r="A39" s="3"/>
      <c r="B39" s="468"/>
      <c r="C39" s="469"/>
      <c r="D39" s="469"/>
      <c r="E39" s="469"/>
      <c r="F39" s="470"/>
      <c r="G39" s="471"/>
      <c r="H39" s="469"/>
      <c r="I39" s="469"/>
      <c r="J39" s="469"/>
      <c r="K39" s="469"/>
      <c r="L39" s="469"/>
      <c r="M39" s="470"/>
      <c r="N39" s="472"/>
      <c r="O39" s="466"/>
      <c r="P39" s="466"/>
      <c r="Q39" s="466"/>
      <c r="R39" s="466"/>
      <c r="S39" s="467"/>
      <c r="T39" s="465"/>
      <c r="U39" s="466"/>
      <c r="V39" s="466"/>
      <c r="W39" s="466"/>
      <c r="X39" s="466"/>
      <c r="Y39" s="466"/>
      <c r="Z39" s="466"/>
      <c r="AA39" s="466"/>
      <c r="AB39" s="466"/>
      <c r="AC39" s="466"/>
      <c r="AD39" s="467"/>
      <c r="AE39" s="37" t="str">
        <f>IF(AM39=0,"",IF(AM39&lt;0,"End date must occur after start date",IF(N39="","Please enter start date","")))</f>
        <v/>
      </c>
      <c r="AL39" s="37" t="b">
        <f>IF(ISERR(AM39),TRUE,IF(AM39&lt;0,TRUE,FALSE))</f>
        <v>0</v>
      </c>
      <c r="AM39" s="37">
        <f>_xlfn.DAYS(T39,N39)</f>
        <v>0</v>
      </c>
      <c r="AN39" s="37" t="s">
        <v>117</v>
      </c>
    </row>
    <row r="40" spans="1:49" s="2" customFormat="1" ht="12.75" hidden="1" x14ac:dyDescent="0.25">
      <c r="A40" s="4"/>
      <c r="B40" s="113"/>
      <c r="C40" s="114"/>
      <c r="D40" s="114"/>
      <c r="E40" s="114"/>
      <c r="F40" s="115"/>
      <c r="G40" s="116"/>
      <c r="H40" s="128"/>
      <c r="I40" s="114"/>
      <c r="J40" s="114"/>
      <c r="K40" s="114"/>
      <c r="L40" s="114"/>
      <c r="M40" s="115"/>
      <c r="N40" s="113"/>
      <c r="O40" s="114"/>
      <c r="P40" s="114"/>
      <c r="Q40" s="114"/>
      <c r="R40" s="114"/>
      <c r="S40" s="115"/>
      <c r="T40" s="116"/>
      <c r="U40" s="117"/>
      <c r="V40" s="114"/>
      <c r="W40" s="114"/>
      <c r="X40" s="114"/>
      <c r="Y40" s="114"/>
      <c r="Z40" s="114"/>
      <c r="AA40" s="114"/>
      <c r="AB40" s="114"/>
      <c r="AC40" s="114"/>
      <c r="AD40" s="115"/>
      <c r="AE40" s="36"/>
      <c r="AF40" s="36"/>
      <c r="AG40" s="36"/>
      <c r="AH40" s="36"/>
      <c r="AI40" s="36"/>
      <c r="AJ40" s="36"/>
      <c r="AK40" s="36"/>
      <c r="AL40" s="36"/>
      <c r="AM40" s="36"/>
      <c r="AN40" s="45"/>
      <c r="AO40" s="45"/>
      <c r="AP40" s="36"/>
      <c r="AQ40" s="36"/>
      <c r="AR40" s="36"/>
      <c r="AS40" s="4"/>
      <c r="AT40" s="4"/>
      <c r="AU40" s="4"/>
      <c r="AV40" s="4"/>
      <c r="AW40" s="4"/>
    </row>
    <row r="41" spans="1:49" hidden="1" x14ac:dyDescent="0.2">
      <c r="A41" s="3"/>
      <c r="B41" s="444"/>
      <c r="C41" s="445"/>
      <c r="D41" s="445"/>
      <c r="E41" s="445"/>
      <c r="F41" s="446"/>
      <c r="G41" s="444"/>
      <c r="H41" s="445"/>
      <c r="I41" s="445"/>
      <c r="J41" s="445"/>
      <c r="K41" s="445"/>
      <c r="L41" s="445"/>
      <c r="M41" s="446"/>
      <c r="N41" s="118"/>
      <c r="O41" s="119"/>
      <c r="P41" s="120"/>
      <c r="Q41" s="120"/>
      <c r="R41" s="120"/>
      <c r="S41" s="121"/>
      <c r="T41" s="122"/>
      <c r="U41" s="119"/>
      <c r="V41" s="120"/>
      <c r="W41" s="123"/>
      <c r="X41" s="123"/>
      <c r="Y41" s="123"/>
      <c r="Z41" s="123"/>
      <c r="AA41" s="123"/>
      <c r="AB41" s="123"/>
      <c r="AC41" s="123"/>
      <c r="AD41" s="124"/>
    </row>
    <row r="42" spans="1:49" ht="15" hidden="1" customHeight="1" x14ac:dyDescent="0.2">
      <c r="A42" s="3"/>
      <c r="B42" s="447"/>
      <c r="C42" s="448"/>
      <c r="D42" s="448"/>
      <c r="E42" s="448"/>
      <c r="F42" s="449"/>
      <c r="G42" s="447"/>
      <c r="H42" s="448"/>
      <c r="I42" s="448"/>
      <c r="J42" s="448"/>
      <c r="K42" s="448"/>
      <c r="L42" s="448"/>
      <c r="M42" s="449"/>
      <c r="N42" s="125"/>
      <c r="O42" s="126"/>
      <c r="P42" s="126"/>
      <c r="Q42" s="126"/>
      <c r="R42" s="126"/>
      <c r="S42" s="127"/>
      <c r="T42" s="125"/>
      <c r="U42" s="126"/>
      <c r="V42" s="126"/>
      <c r="W42" s="126"/>
      <c r="X42" s="126"/>
      <c r="Y42" s="126"/>
      <c r="Z42" s="126"/>
      <c r="AA42" s="126"/>
      <c r="AB42" s="126"/>
      <c r="AC42" s="126"/>
      <c r="AD42" s="127"/>
    </row>
    <row r="43" spans="1:49" s="2" customFormat="1" ht="12.75" hidden="1" x14ac:dyDescent="0.25">
      <c r="A43" s="4"/>
      <c r="B43" s="113"/>
      <c r="C43" s="114"/>
      <c r="D43" s="114"/>
      <c r="E43" s="114"/>
      <c r="F43" s="115"/>
      <c r="G43" s="116"/>
      <c r="H43" s="128"/>
      <c r="I43" s="114"/>
      <c r="J43" s="114"/>
      <c r="K43" s="114"/>
      <c r="L43" s="114"/>
      <c r="M43" s="115"/>
      <c r="N43" s="113"/>
      <c r="O43" s="114"/>
      <c r="P43" s="114"/>
      <c r="Q43" s="114"/>
      <c r="R43" s="114"/>
      <c r="S43" s="115"/>
      <c r="T43" s="116"/>
      <c r="U43" s="128"/>
      <c r="V43" s="114"/>
      <c r="W43" s="114"/>
      <c r="X43" s="114"/>
      <c r="Y43" s="115"/>
      <c r="Z43" s="113"/>
      <c r="AA43" s="129"/>
      <c r="AB43" s="114"/>
      <c r="AC43" s="114"/>
      <c r="AD43" s="115"/>
      <c r="AE43" s="36"/>
      <c r="AF43" s="36"/>
      <c r="AG43" s="36"/>
      <c r="AH43" s="36"/>
      <c r="AI43" s="36"/>
      <c r="AJ43" s="36"/>
      <c r="AK43" s="36"/>
      <c r="AL43" s="36"/>
      <c r="AM43" s="36"/>
      <c r="AN43" s="36"/>
      <c r="AO43" s="36"/>
      <c r="AP43" s="36"/>
      <c r="AQ43" s="36"/>
      <c r="AR43" s="36"/>
      <c r="AS43" s="4"/>
      <c r="AT43" s="4"/>
      <c r="AU43" s="4"/>
      <c r="AV43" s="4"/>
      <c r="AW43" s="4"/>
    </row>
    <row r="44" spans="1:49" ht="22.5" hidden="1" customHeight="1" x14ac:dyDescent="0.2">
      <c r="A44" s="3"/>
      <c r="B44" s="395"/>
      <c r="C44" s="396"/>
      <c r="D44" s="396"/>
      <c r="E44" s="396"/>
      <c r="F44" s="397"/>
      <c r="G44" s="395"/>
      <c r="H44" s="396"/>
      <c r="I44" s="396"/>
      <c r="J44" s="396"/>
      <c r="K44" s="396"/>
      <c r="L44" s="396"/>
      <c r="M44" s="397"/>
      <c r="N44" s="395"/>
      <c r="O44" s="396"/>
      <c r="P44" s="396"/>
      <c r="Q44" s="396"/>
      <c r="R44" s="396"/>
      <c r="S44" s="397"/>
      <c r="T44" s="395"/>
      <c r="U44" s="396"/>
      <c r="V44" s="396"/>
      <c r="W44" s="396"/>
      <c r="X44" s="396"/>
      <c r="Y44" s="397"/>
      <c r="Z44" s="395"/>
      <c r="AA44" s="396"/>
      <c r="AB44" s="396"/>
      <c r="AC44" s="396"/>
      <c r="AD44" s="397"/>
    </row>
    <row r="45" spans="1:49" s="2" customFormat="1" ht="12.75" hidden="1" x14ac:dyDescent="0.25">
      <c r="A45" s="4"/>
      <c r="B45" s="113"/>
      <c r="C45" s="114"/>
      <c r="D45" s="114"/>
      <c r="E45" s="114"/>
      <c r="F45" s="115"/>
      <c r="G45" s="116"/>
      <c r="H45" s="114"/>
      <c r="I45" s="114"/>
      <c r="J45" s="114"/>
      <c r="K45" s="114"/>
      <c r="L45" s="114"/>
      <c r="M45" s="115"/>
      <c r="N45" s="113"/>
      <c r="O45" s="114"/>
      <c r="P45" s="114"/>
      <c r="Q45" s="114"/>
      <c r="R45" s="114"/>
      <c r="S45" s="114"/>
      <c r="T45" s="114"/>
      <c r="U45" s="114"/>
      <c r="V45" s="114"/>
      <c r="W45" s="115"/>
      <c r="X45" s="113"/>
      <c r="Y45" s="114"/>
      <c r="Z45" s="114"/>
      <c r="AA45" s="114"/>
      <c r="AB45" s="114"/>
      <c r="AC45" s="114"/>
      <c r="AD45" s="115"/>
      <c r="AE45" s="36"/>
      <c r="AF45" s="36"/>
      <c r="AG45" s="36"/>
      <c r="AH45" s="36"/>
      <c r="AI45" s="36"/>
      <c r="AJ45" s="36"/>
      <c r="AK45" s="36"/>
      <c r="AL45" s="36"/>
      <c r="AM45" s="36"/>
      <c r="AN45" s="36"/>
      <c r="AO45" s="36"/>
      <c r="AP45" s="36"/>
      <c r="AQ45" s="36"/>
      <c r="AR45" s="36"/>
      <c r="AS45" s="4"/>
      <c r="AT45" s="4"/>
      <c r="AU45" s="4"/>
      <c r="AV45" s="4"/>
      <c r="AW45" s="4"/>
    </row>
    <row r="46" spans="1:49" ht="12.75" hidden="1" x14ac:dyDescent="0.2">
      <c r="A46" s="3"/>
      <c r="B46" s="130"/>
      <c r="C46" s="131"/>
      <c r="D46" s="123"/>
      <c r="E46" s="123"/>
      <c r="F46" s="124"/>
      <c r="G46" s="132"/>
      <c r="H46" s="123"/>
      <c r="I46" s="133"/>
      <c r="J46" s="123"/>
      <c r="K46" s="123"/>
      <c r="L46" s="123"/>
      <c r="M46" s="124"/>
      <c r="N46" s="130"/>
      <c r="O46" s="119"/>
      <c r="P46" s="123"/>
      <c r="Q46" s="123"/>
      <c r="R46" s="123"/>
      <c r="S46" s="123"/>
      <c r="T46" s="123"/>
      <c r="U46" s="123"/>
      <c r="V46" s="123"/>
      <c r="W46" s="124"/>
      <c r="X46" s="389"/>
      <c r="Y46" s="390"/>
      <c r="Z46" s="390"/>
      <c r="AA46" s="390"/>
      <c r="AB46" s="390"/>
      <c r="AC46" s="390"/>
      <c r="AD46" s="391"/>
    </row>
    <row r="47" spans="1:49" ht="3" hidden="1" customHeight="1" x14ac:dyDescent="0.2">
      <c r="A47" s="3"/>
      <c r="B47" s="132"/>
      <c r="C47" s="108"/>
      <c r="D47" s="123"/>
      <c r="E47" s="123"/>
      <c r="F47" s="124"/>
      <c r="G47" s="132"/>
      <c r="H47" s="123"/>
      <c r="I47" s="108"/>
      <c r="J47" s="123"/>
      <c r="K47" s="123"/>
      <c r="L47" s="123"/>
      <c r="M47" s="124"/>
      <c r="N47" s="383"/>
      <c r="O47" s="384"/>
      <c r="P47" s="384"/>
      <c r="Q47" s="384"/>
      <c r="R47" s="384"/>
      <c r="S47" s="384"/>
      <c r="T47" s="384"/>
      <c r="U47" s="384"/>
      <c r="V47" s="384"/>
      <c r="W47" s="385"/>
      <c r="X47" s="389"/>
      <c r="Y47" s="390"/>
      <c r="Z47" s="390"/>
      <c r="AA47" s="390"/>
      <c r="AB47" s="390"/>
      <c r="AC47" s="390"/>
      <c r="AD47" s="391"/>
    </row>
    <row r="48" spans="1:49" ht="12" hidden="1" customHeight="1" x14ac:dyDescent="0.2">
      <c r="A48" s="3"/>
      <c r="B48" s="132"/>
      <c r="C48" s="111"/>
      <c r="D48" s="123"/>
      <c r="E48" s="111"/>
      <c r="F48" s="124"/>
      <c r="G48" s="132"/>
      <c r="H48" s="111"/>
      <c r="I48" s="123"/>
      <c r="J48" s="111"/>
      <c r="K48" s="123"/>
      <c r="L48" s="111"/>
      <c r="M48" s="124"/>
      <c r="N48" s="383"/>
      <c r="O48" s="384"/>
      <c r="P48" s="384"/>
      <c r="Q48" s="384"/>
      <c r="R48" s="384"/>
      <c r="S48" s="384"/>
      <c r="T48" s="384"/>
      <c r="U48" s="384"/>
      <c r="V48" s="384"/>
      <c r="W48" s="385"/>
      <c r="X48" s="389"/>
      <c r="Y48" s="390"/>
      <c r="Z48" s="390"/>
      <c r="AA48" s="390"/>
      <c r="AB48" s="390"/>
      <c r="AC48" s="390"/>
      <c r="AD48" s="391"/>
    </row>
    <row r="49" spans="1:49" ht="3.75" hidden="1" customHeight="1" x14ac:dyDescent="0.2">
      <c r="A49" s="3"/>
      <c r="B49" s="125"/>
      <c r="C49" s="126"/>
      <c r="D49" s="126"/>
      <c r="E49" s="126"/>
      <c r="F49" s="127"/>
      <c r="G49" s="125"/>
      <c r="H49" s="126"/>
      <c r="I49" s="126"/>
      <c r="J49" s="126"/>
      <c r="K49" s="126"/>
      <c r="L49" s="126"/>
      <c r="M49" s="127"/>
      <c r="N49" s="386"/>
      <c r="O49" s="387"/>
      <c r="P49" s="387"/>
      <c r="Q49" s="387"/>
      <c r="R49" s="387"/>
      <c r="S49" s="387"/>
      <c r="T49" s="387"/>
      <c r="U49" s="387"/>
      <c r="V49" s="387"/>
      <c r="W49" s="388"/>
      <c r="X49" s="392"/>
      <c r="Y49" s="393"/>
      <c r="Z49" s="393"/>
      <c r="AA49" s="393"/>
      <c r="AB49" s="393"/>
      <c r="AC49" s="393"/>
      <c r="AD49" s="394"/>
    </row>
    <row r="50" spans="1:49" s="2" customFormat="1" ht="12.75" x14ac:dyDescent="0.25">
      <c r="A50" s="4"/>
      <c r="B50" s="355" t="s">
        <v>20</v>
      </c>
      <c r="C50" s="19" t="s">
        <v>270</v>
      </c>
      <c r="D50" s="20"/>
      <c r="E50" s="20"/>
      <c r="F50" s="20"/>
      <c r="G50" s="20"/>
      <c r="H50" s="358" t="s">
        <v>265</v>
      </c>
      <c r="I50" s="358"/>
      <c r="J50" s="358"/>
      <c r="K50" s="358"/>
      <c r="L50" s="358"/>
      <c r="M50" s="358"/>
      <c r="N50" s="358"/>
      <c r="O50" s="358"/>
      <c r="P50" s="358"/>
      <c r="Q50" s="358"/>
      <c r="R50" s="358"/>
      <c r="S50" s="359"/>
      <c r="T50" s="297"/>
      <c r="U50" s="298"/>
      <c r="V50" s="299"/>
      <c r="W50" s="299"/>
      <c r="X50" s="299"/>
      <c r="Y50" s="299"/>
      <c r="Z50" s="299"/>
      <c r="AA50" s="299"/>
      <c r="AB50" s="299"/>
      <c r="AC50" s="299"/>
      <c r="AD50" s="300"/>
      <c r="AE50" s="36"/>
      <c r="AF50" s="36"/>
      <c r="AG50" s="36"/>
      <c r="AH50" s="36"/>
      <c r="AI50" s="36"/>
      <c r="AJ50" s="36"/>
      <c r="AK50" s="36"/>
      <c r="AL50" s="36"/>
      <c r="AM50" s="36"/>
      <c r="AN50" s="36"/>
      <c r="AO50" s="36"/>
      <c r="AP50" s="36"/>
      <c r="AQ50" s="36"/>
      <c r="AR50" s="36"/>
      <c r="AS50" s="4"/>
      <c r="AT50" s="4"/>
      <c r="AU50" s="4"/>
      <c r="AV50" s="4"/>
      <c r="AW50" s="4"/>
    </row>
    <row r="51" spans="1:49" s="2" customFormat="1" ht="13.5" x14ac:dyDescent="0.25">
      <c r="A51" s="4"/>
      <c r="B51" s="26"/>
      <c r="C51" s="27" t="s">
        <v>121</v>
      </c>
      <c r="D51" s="28"/>
      <c r="E51" s="28"/>
      <c r="F51" s="28"/>
      <c r="G51" s="28"/>
      <c r="H51" s="360"/>
      <c r="I51" s="361"/>
      <c r="J51" s="361"/>
      <c r="K51" s="361"/>
      <c r="L51" s="361"/>
      <c r="M51" s="361"/>
      <c r="N51" s="361"/>
      <c r="O51" s="361"/>
      <c r="P51" s="361"/>
      <c r="Q51" s="361"/>
      <c r="R51" s="361"/>
      <c r="S51" s="362"/>
      <c r="T51" s="301"/>
      <c r="U51" s="302"/>
      <c r="V51" s="303"/>
      <c r="W51" s="303"/>
      <c r="X51" s="303"/>
      <c r="Y51" s="303"/>
      <c r="Z51" s="303"/>
      <c r="AA51" s="303"/>
      <c r="AB51" s="303"/>
      <c r="AC51" s="303"/>
      <c r="AD51" s="304"/>
      <c r="AE51" s="36"/>
      <c r="AF51" s="36"/>
      <c r="AG51" s="36"/>
      <c r="AH51" s="36"/>
      <c r="AI51" s="36"/>
      <c r="AJ51" s="36"/>
      <c r="AK51" s="36"/>
      <c r="AL51" s="36" t="b">
        <f>IF(LEFT(H51,8) = "Select a",TRUE,FALSE)</f>
        <v>0</v>
      </c>
      <c r="AM51" s="36" t="s">
        <v>281</v>
      </c>
      <c r="AN51" s="36"/>
      <c r="AO51" s="36"/>
      <c r="AP51" s="36"/>
      <c r="AQ51" s="36"/>
      <c r="AR51" s="36"/>
      <c r="AS51" s="4"/>
      <c r="AT51" s="4"/>
      <c r="AU51" s="4"/>
      <c r="AV51" s="4"/>
      <c r="AW51" s="4"/>
    </row>
    <row r="52" spans="1:49" s="2" customFormat="1" ht="12.75" x14ac:dyDescent="0.25">
      <c r="A52" s="4"/>
      <c r="B52" s="26"/>
      <c r="C52" s="502" t="s">
        <v>120</v>
      </c>
      <c r="D52" s="502"/>
      <c r="E52" s="502"/>
      <c r="F52" s="502"/>
      <c r="G52" s="502"/>
      <c r="H52" s="502"/>
      <c r="I52" s="502"/>
      <c r="J52" s="502"/>
      <c r="K52" s="502"/>
      <c r="L52" s="502"/>
      <c r="M52" s="502"/>
      <c r="N52" s="502"/>
      <c r="O52" s="502"/>
      <c r="P52" s="502"/>
      <c r="Q52" s="502"/>
      <c r="R52" s="502"/>
      <c r="S52" s="503"/>
      <c r="T52" s="301"/>
      <c r="U52" s="302"/>
      <c r="V52" s="303"/>
      <c r="W52" s="303"/>
      <c r="X52" s="303"/>
      <c r="Y52" s="303"/>
      <c r="Z52" s="303"/>
      <c r="AA52" s="303"/>
      <c r="AB52" s="303"/>
      <c r="AC52" s="303"/>
      <c r="AD52" s="304"/>
      <c r="AE52" s="36"/>
      <c r="AF52" s="36"/>
      <c r="AG52" s="36"/>
      <c r="AH52" s="36"/>
      <c r="AI52" s="36"/>
      <c r="AJ52" s="36"/>
      <c r="AK52" s="36"/>
      <c r="AL52" s="36"/>
      <c r="AM52" s="36"/>
      <c r="AN52" s="36"/>
      <c r="AO52" s="36"/>
      <c r="AP52" s="36"/>
      <c r="AQ52" s="36"/>
      <c r="AR52" s="36"/>
      <c r="AS52" s="4"/>
      <c r="AT52" s="4"/>
      <c r="AU52" s="4"/>
      <c r="AV52" s="4"/>
      <c r="AW52" s="4"/>
    </row>
    <row r="53" spans="1:49" ht="36.75" customHeight="1" thickBot="1" x14ac:dyDescent="0.25">
      <c r="A53" s="3"/>
      <c r="B53" s="435"/>
      <c r="C53" s="436"/>
      <c r="D53" s="436"/>
      <c r="E53" s="436"/>
      <c r="F53" s="436"/>
      <c r="G53" s="436"/>
      <c r="H53" s="436"/>
      <c r="I53" s="436"/>
      <c r="J53" s="436"/>
      <c r="K53" s="436"/>
      <c r="L53" s="436"/>
      <c r="M53" s="436"/>
      <c r="N53" s="436"/>
      <c r="O53" s="436"/>
      <c r="P53" s="436"/>
      <c r="Q53" s="436"/>
      <c r="R53" s="436"/>
      <c r="S53" s="437"/>
      <c r="T53" s="305"/>
      <c r="U53" s="441"/>
      <c r="V53" s="442"/>
      <c r="W53" s="442"/>
      <c r="X53" s="442"/>
      <c r="Y53" s="442"/>
      <c r="Z53" s="442"/>
      <c r="AA53" s="442"/>
      <c r="AB53" s="442"/>
      <c r="AC53" s="442"/>
      <c r="AD53" s="443"/>
    </row>
    <row r="54" spans="1:49" ht="16.5" hidden="1" customHeight="1" x14ac:dyDescent="0.25">
      <c r="A54" s="3"/>
      <c r="B54" s="438"/>
      <c r="C54" s="439"/>
      <c r="D54" s="439"/>
      <c r="E54" s="439"/>
      <c r="F54" s="439"/>
      <c r="G54" s="439"/>
      <c r="H54" s="439"/>
      <c r="I54" s="439"/>
      <c r="J54" s="439"/>
      <c r="K54" s="439"/>
      <c r="L54" s="439"/>
      <c r="M54" s="439"/>
      <c r="N54" s="439"/>
      <c r="O54" s="439"/>
      <c r="P54" s="439"/>
      <c r="Q54" s="439"/>
      <c r="R54" s="439"/>
      <c r="S54" s="439"/>
      <c r="T54" s="439"/>
      <c r="U54" s="439"/>
      <c r="V54" s="439"/>
      <c r="W54" s="439"/>
      <c r="X54" s="439"/>
      <c r="Y54" s="439"/>
      <c r="Z54" s="439"/>
      <c r="AA54" s="439"/>
      <c r="AB54" s="439"/>
      <c r="AC54" s="439"/>
      <c r="AD54" s="440"/>
      <c r="AL54" s="36"/>
    </row>
    <row r="55" spans="1:49" s="2" customFormat="1" ht="12.75" hidden="1" x14ac:dyDescent="0.25">
      <c r="A55" s="4"/>
      <c r="B55" s="257"/>
      <c r="C55" s="258"/>
      <c r="D55" s="258"/>
      <c r="E55" s="258"/>
      <c r="F55" s="258"/>
      <c r="G55" s="258"/>
      <c r="H55" s="258"/>
      <c r="I55" s="258"/>
      <c r="J55" s="258"/>
      <c r="K55" s="259"/>
      <c r="L55" s="260"/>
      <c r="M55" s="261"/>
      <c r="N55" s="134"/>
      <c r="O55" s="135"/>
      <c r="P55" s="136"/>
      <c r="Q55" s="136"/>
      <c r="R55" s="136"/>
      <c r="S55" s="136"/>
      <c r="T55" s="136"/>
      <c r="U55" s="136"/>
      <c r="V55" s="136"/>
      <c r="W55" s="136"/>
      <c r="X55" s="136"/>
      <c r="Y55" s="136"/>
      <c r="Z55" s="136"/>
      <c r="AA55" s="136"/>
      <c r="AB55" s="136"/>
      <c r="AC55" s="136"/>
      <c r="AD55" s="137"/>
      <c r="AE55" s="36"/>
      <c r="AF55" s="36"/>
      <c r="AG55" s="4"/>
      <c r="AH55" s="4"/>
      <c r="AI55" s="4"/>
      <c r="AJ55" s="4"/>
      <c r="AK55" s="4"/>
      <c r="AL55" s="36"/>
      <c r="AM55" s="36"/>
      <c r="AN55" s="36"/>
      <c r="AO55" s="36"/>
      <c r="AP55" s="36"/>
      <c r="AQ55" s="36"/>
      <c r="AR55" s="36"/>
      <c r="AS55" s="4"/>
      <c r="AT55" s="4"/>
      <c r="AU55" s="4"/>
      <c r="AV55" s="4"/>
      <c r="AW55" s="4"/>
    </row>
    <row r="56" spans="1:49" s="2" customFormat="1" ht="15.75" hidden="1" customHeight="1" x14ac:dyDescent="0.25">
      <c r="A56" s="4"/>
      <c r="B56" s="413"/>
      <c r="C56" s="413"/>
      <c r="D56" s="413"/>
      <c r="E56" s="413"/>
      <c r="F56" s="413"/>
      <c r="G56" s="413"/>
      <c r="H56" s="413"/>
      <c r="I56" s="413"/>
      <c r="J56" s="413"/>
      <c r="K56" s="413"/>
      <c r="L56" s="424"/>
      <c r="M56" s="424"/>
      <c r="N56" s="423"/>
      <c r="O56" s="423"/>
      <c r="P56" s="423"/>
      <c r="Q56" s="423"/>
      <c r="R56" s="423"/>
      <c r="S56" s="423"/>
      <c r="T56" s="423"/>
      <c r="U56" s="423"/>
      <c r="V56" s="423"/>
      <c r="W56" s="423"/>
      <c r="X56" s="423"/>
      <c r="Y56" s="423"/>
      <c r="Z56" s="423"/>
      <c r="AA56" s="423"/>
      <c r="AB56" s="423"/>
      <c r="AC56" s="423"/>
      <c r="AD56" s="423"/>
      <c r="AE56" s="36"/>
      <c r="AF56" s="36"/>
      <c r="AG56" s="36"/>
      <c r="AH56" s="36"/>
      <c r="AI56" s="36"/>
      <c r="AJ56" s="36"/>
      <c r="AK56" s="36"/>
      <c r="AL56" s="36"/>
      <c r="AM56" s="36"/>
      <c r="AN56" s="36"/>
      <c r="AO56" s="36"/>
      <c r="AP56" s="36"/>
      <c r="AQ56" s="36"/>
      <c r="AR56" s="36"/>
      <c r="AS56" s="4"/>
      <c r="AT56" s="4"/>
      <c r="AU56" s="4"/>
      <c r="AV56" s="4"/>
      <c r="AW56" s="4"/>
    </row>
    <row r="57" spans="1:49" ht="15.75" hidden="1" customHeight="1" x14ac:dyDescent="0.25">
      <c r="A57" s="3"/>
      <c r="B57" s="138"/>
      <c r="C57" s="139"/>
      <c r="D57" s="139"/>
      <c r="E57" s="139"/>
      <c r="F57" s="140"/>
      <c r="G57" s="407"/>
      <c r="H57" s="407"/>
      <c r="I57" s="407"/>
      <c r="J57" s="407"/>
      <c r="K57" s="407"/>
      <c r="L57" s="425"/>
      <c r="M57" s="426"/>
      <c r="N57" s="138"/>
      <c r="O57" s="141"/>
      <c r="P57" s="139"/>
      <c r="Q57" s="142"/>
      <c r="R57" s="143"/>
      <c r="S57" s="420"/>
      <c r="T57" s="421"/>
      <c r="U57" s="421"/>
      <c r="V57" s="421"/>
      <c r="W57" s="422"/>
      <c r="X57" s="414"/>
      <c r="Y57" s="415"/>
      <c r="Z57" s="415"/>
      <c r="AA57" s="415"/>
      <c r="AB57" s="415"/>
      <c r="AC57" s="415"/>
      <c r="AD57" s="416"/>
    </row>
    <row r="58" spans="1:49" ht="15.75" hidden="1" customHeight="1" x14ac:dyDescent="0.25">
      <c r="A58" s="3"/>
      <c r="B58" s="138"/>
      <c r="C58" s="139"/>
      <c r="D58" s="139"/>
      <c r="E58" s="139"/>
      <c r="F58" s="140"/>
      <c r="G58" s="407"/>
      <c r="H58" s="407"/>
      <c r="I58" s="407"/>
      <c r="J58" s="407"/>
      <c r="K58" s="407"/>
      <c r="L58" s="427"/>
      <c r="M58" s="428"/>
      <c r="N58" s="138"/>
      <c r="O58" s="141"/>
      <c r="P58" s="139"/>
      <c r="Q58" s="142"/>
      <c r="R58" s="143"/>
      <c r="S58" s="420"/>
      <c r="T58" s="421"/>
      <c r="U58" s="421"/>
      <c r="V58" s="421"/>
      <c r="W58" s="422"/>
      <c r="X58" s="417"/>
      <c r="Y58" s="418"/>
      <c r="Z58" s="418"/>
      <c r="AA58" s="418"/>
      <c r="AB58" s="418"/>
      <c r="AC58" s="418"/>
      <c r="AD58" s="419"/>
    </row>
    <row r="59" spans="1:49" ht="15.75" hidden="1" customHeight="1" x14ac:dyDescent="0.25">
      <c r="A59" s="3"/>
      <c r="B59" s="138"/>
      <c r="C59" s="139"/>
      <c r="D59" s="139"/>
      <c r="E59" s="139"/>
      <c r="F59" s="140"/>
      <c r="G59" s="407"/>
      <c r="H59" s="407"/>
      <c r="I59" s="407"/>
      <c r="J59" s="407"/>
      <c r="K59" s="407"/>
      <c r="L59" s="429"/>
      <c r="M59" s="430"/>
      <c r="N59" s="138"/>
      <c r="O59" s="141"/>
      <c r="P59" s="139"/>
      <c r="Q59" s="142"/>
      <c r="R59" s="143"/>
      <c r="S59" s="420"/>
      <c r="T59" s="421"/>
      <c r="U59" s="421"/>
      <c r="V59" s="421"/>
      <c r="W59" s="422"/>
      <c r="X59" s="408"/>
      <c r="Y59" s="409"/>
      <c r="Z59" s="409"/>
      <c r="AA59" s="409"/>
      <c r="AB59" s="409"/>
      <c r="AC59" s="409"/>
      <c r="AD59" s="410"/>
    </row>
    <row r="60" spans="1:49" s="2" customFormat="1" ht="12.75" hidden="1" x14ac:dyDescent="0.25">
      <c r="A60" s="4"/>
      <c r="B60" s="112"/>
      <c r="C60" s="411"/>
      <c r="D60" s="411"/>
      <c r="E60" s="411"/>
      <c r="F60" s="411"/>
      <c r="G60" s="411"/>
      <c r="H60" s="411"/>
      <c r="I60" s="411"/>
      <c r="J60" s="411"/>
      <c r="K60" s="411"/>
      <c r="L60" s="411"/>
      <c r="M60" s="412"/>
      <c r="N60" s="144"/>
      <c r="O60" s="145"/>
      <c r="P60" s="109"/>
      <c r="Q60" s="109"/>
      <c r="R60" s="109"/>
      <c r="S60" s="109"/>
      <c r="T60" s="109"/>
      <c r="U60" s="109"/>
      <c r="V60" s="109"/>
      <c r="W60" s="109"/>
      <c r="X60" s="109"/>
      <c r="Y60" s="109"/>
      <c r="Z60" s="109"/>
      <c r="AA60" s="109"/>
      <c r="AB60" s="109"/>
      <c r="AC60" s="109"/>
      <c r="AD60" s="110"/>
      <c r="AE60" s="36"/>
      <c r="AF60" s="36"/>
      <c r="AG60" s="36"/>
      <c r="AH60" s="36"/>
      <c r="AI60" s="36"/>
      <c r="AJ60" s="36"/>
      <c r="AK60" s="36"/>
      <c r="AL60" s="36"/>
      <c r="AM60" s="36"/>
      <c r="AN60" s="36"/>
      <c r="AO60" s="36"/>
      <c r="AP60" s="36"/>
      <c r="AQ60" s="36"/>
      <c r="AR60" s="36"/>
      <c r="AS60" s="4"/>
      <c r="AT60" s="4"/>
      <c r="AU60" s="4"/>
      <c r="AV60" s="4"/>
      <c r="AW60" s="4"/>
    </row>
    <row r="61" spans="1:49" ht="14.25" hidden="1" customHeight="1" x14ac:dyDescent="0.2">
      <c r="A61" s="3"/>
      <c r="B61" s="408"/>
      <c r="C61" s="409"/>
      <c r="D61" s="409"/>
      <c r="E61" s="409"/>
      <c r="F61" s="409"/>
      <c r="G61" s="409"/>
      <c r="H61" s="409"/>
      <c r="I61" s="409"/>
      <c r="J61" s="409"/>
      <c r="K61" s="409"/>
      <c r="L61" s="409"/>
      <c r="M61" s="410"/>
      <c r="N61" s="402"/>
      <c r="O61" s="403"/>
      <c r="P61" s="404"/>
      <c r="Q61" s="404"/>
      <c r="R61" s="404"/>
      <c r="S61" s="404"/>
      <c r="T61" s="404"/>
      <c r="U61" s="404"/>
      <c r="V61" s="404"/>
      <c r="W61" s="404"/>
      <c r="X61" s="404"/>
      <c r="Y61" s="404"/>
      <c r="Z61" s="404"/>
      <c r="AA61" s="404"/>
      <c r="AB61" s="404"/>
      <c r="AC61" s="404"/>
      <c r="AD61" s="405"/>
    </row>
    <row r="62" spans="1:49" ht="12.75" hidden="1" x14ac:dyDescent="0.25">
      <c r="A62" s="3"/>
      <c r="B62" s="112"/>
      <c r="C62" s="411"/>
      <c r="D62" s="411"/>
      <c r="E62" s="411"/>
      <c r="F62" s="411"/>
      <c r="G62" s="411"/>
      <c r="H62" s="411"/>
      <c r="I62" s="411"/>
      <c r="J62" s="411"/>
      <c r="K62" s="411"/>
      <c r="L62" s="411"/>
      <c r="M62" s="412"/>
      <c r="N62" s="406"/>
      <c r="O62" s="404"/>
      <c r="P62" s="404"/>
      <c r="Q62" s="404"/>
      <c r="R62" s="404"/>
      <c r="S62" s="404"/>
      <c r="T62" s="404"/>
      <c r="U62" s="404"/>
      <c r="V62" s="404"/>
      <c r="W62" s="404"/>
      <c r="X62" s="404"/>
      <c r="Y62" s="404"/>
      <c r="Z62" s="404"/>
      <c r="AA62" s="404"/>
      <c r="AB62" s="404"/>
      <c r="AC62" s="404"/>
      <c r="AD62" s="405"/>
    </row>
    <row r="63" spans="1:49" ht="15" hidden="1" customHeight="1" x14ac:dyDescent="0.2">
      <c r="A63" s="3"/>
      <c r="B63" s="146"/>
      <c r="C63" s="147"/>
      <c r="D63" s="147"/>
      <c r="E63" s="147"/>
      <c r="F63" s="147"/>
      <c r="G63" s="147"/>
      <c r="H63" s="147"/>
      <c r="I63" s="147"/>
      <c r="J63" s="147"/>
      <c r="K63" s="147"/>
      <c r="L63" s="147"/>
      <c r="M63" s="148"/>
      <c r="N63" s="406"/>
      <c r="O63" s="404"/>
      <c r="P63" s="404"/>
      <c r="Q63" s="404"/>
      <c r="R63" s="404"/>
      <c r="S63" s="404"/>
      <c r="T63" s="404"/>
      <c r="U63" s="404"/>
      <c r="V63" s="404"/>
      <c r="W63" s="404"/>
      <c r="X63" s="404"/>
      <c r="Y63" s="404"/>
      <c r="Z63" s="404"/>
      <c r="AA63" s="404"/>
      <c r="AB63" s="404"/>
      <c r="AC63" s="404"/>
      <c r="AD63" s="405"/>
    </row>
    <row r="64" spans="1:49" ht="12.75" hidden="1" x14ac:dyDescent="0.25">
      <c r="A64" s="3"/>
      <c r="B64" s="112"/>
      <c r="C64" s="109"/>
      <c r="D64" s="109"/>
      <c r="E64" s="109"/>
      <c r="F64" s="109"/>
      <c r="G64" s="109"/>
      <c r="H64" s="109"/>
      <c r="I64" s="109"/>
      <c r="J64" s="109"/>
      <c r="K64" s="109"/>
      <c r="L64" s="109"/>
      <c r="M64" s="110"/>
      <c r="N64" s="406"/>
      <c r="O64" s="404"/>
      <c r="P64" s="404"/>
      <c r="Q64" s="404"/>
      <c r="R64" s="404"/>
      <c r="S64" s="404"/>
      <c r="T64" s="404"/>
      <c r="U64" s="404"/>
      <c r="V64" s="404"/>
      <c r="W64" s="404"/>
      <c r="X64" s="404"/>
      <c r="Y64" s="404"/>
      <c r="Z64" s="404"/>
      <c r="AA64" s="404"/>
      <c r="AB64" s="404"/>
      <c r="AC64" s="404"/>
      <c r="AD64" s="405"/>
    </row>
    <row r="65" spans="1:49" ht="13.5" hidden="1" customHeight="1" x14ac:dyDescent="0.2">
      <c r="A65" s="3"/>
      <c r="B65" s="399"/>
      <c r="C65" s="400"/>
      <c r="D65" s="400"/>
      <c r="E65" s="400"/>
      <c r="F65" s="400"/>
      <c r="G65" s="400"/>
      <c r="H65" s="400"/>
      <c r="I65" s="400"/>
      <c r="J65" s="400"/>
      <c r="K65" s="400"/>
      <c r="L65" s="400"/>
      <c r="M65" s="401"/>
      <c r="N65" s="406"/>
      <c r="O65" s="404"/>
      <c r="P65" s="404"/>
      <c r="Q65" s="404"/>
      <c r="R65" s="404"/>
      <c r="S65" s="404"/>
      <c r="T65" s="404"/>
      <c r="U65" s="404"/>
      <c r="V65" s="404"/>
      <c r="W65" s="404"/>
      <c r="X65" s="404"/>
      <c r="Y65" s="404"/>
      <c r="Z65" s="404"/>
      <c r="AA65" s="404"/>
      <c r="AB65" s="404"/>
      <c r="AC65" s="404"/>
      <c r="AD65" s="405"/>
    </row>
    <row r="66" spans="1:49" s="104" customFormat="1" ht="17.25" customHeight="1" thickTop="1" x14ac:dyDescent="0.2">
      <c r="A66" s="102"/>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8" t="str">
        <f>"Credentialing Assistance Request data form " &amp; AD1</f>
        <v>Credentialing Assistance Request data form Version XL019Q (5 Nov 2018) -- previous versions are obsolete</v>
      </c>
      <c r="AE66" s="103"/>
      <c r="AF66" s="103"/>
      <c r="AG66" s="103"/>
      <c r="AH66" s="103"/>
      <c r="AI66" s="103"/>
      <c r="AJ66" s="103"/>
      <c r="AK66" s="103"/>
      <c r="AL66" s="103"/>
      <c r="AM66" s="103"/>
      <c r="AN66" s="103"/>
      <c r="AO66" s="103"/>
      <c r="AP66" s="103"/>
      <c r="AQ66" s="103"/>
      <c r="AR66" s="103"/>
      <c r="AS66" s="102"/>
      <c r="AT66" s="102"/>
      <c r="AU66" s="102"/>
      <c r="AV66" s="102"/>
      <c r="AW66" s="102"/>
    </row>
    <row r="67" spans="1:49" s="104" customFormat="1" x14ac:dyDescent="0.2">
      <c r="AE67" s="103"/>
      <c r="AF67" s="103"/>
      <c r="AG67" s="103"/>
      <c r="AH67" s="103"/>
      <c r="AI67" s="103"/>
      <c r="AJ67" s="103"/>
      <c r="AK67" s="103"/>
      <c r="AL67" s="103"/>
      <c r="AM67" s="103"/>
      <c r="AN67" s="103"/>
      <c r="AO67" s="103"/>
      <c r="AP67" s="103"/>
      <c r="AQ67" s="103"/>
      <c r="AR67" s="103"/>
      <c r="AS67" s="102"/>
      <c r="AT67" s="102"/>
      <c r="AU67" s="102"/>
      <c r="AV67" s="102"/>
      <c r="AW67" s="102"/>
    </row>
    <row r="68" spans="1:49" s="104" customFormat="1" x14ac:dyDescent="0.2">
      <c r="M68" s="105"/>
      <c r="AE68" s="103"/>
      <c r="AF68" s="103"/>
      <c r="AG68" s="103"/>
      <c r="AH68" s="103"/>
      <c r="AI68" s="103"/>
      <c r="AJ68" s="103"/>
      <c r="AK68" s="103"/>
      <c r="AL68" s="103"/>
      <c r="AM68" s="103"/>
      <c r="AN68" s="103"/>
      <c r="AO68" s="103"/>
      <c r="AP68" s="103"/>
      <c r="AQ68" s="103"/>
      <c r="AR68" s="103"/>
      <c r="AS68" s="102"/>
      <c r="AT68" s="102"/>
      <c r="AU68" s="102"/>
      <c r="AV68" s="102"/>
      <c r="AW68" s="102"/>
    </row>
    <row r="69" spans="1:49" s="104" customFormat="1" x14ac:dyDescent="0.2">
      <c r="J69" s="106"/>
      <c r="AE69" s="103"/>
      <c r="AF69" s="103"/>
      <c r="AG69" s="103"/>
      <c r="AH69" s="103"/>
      <c r="AI69" s="103"/>
      <c r="AJ69" s="103"/>
      <c r="AK69" s="103"/>
      <c r="AL69" s="103"/>
      <c r="AM69" s="103"/>
      <c r="AN69" s="103"/>
      <c r="AO69" s="103"/>
      <c r="AP69" s="103"/>
      <c r="AQ69" s="103"/>
      <c r="AR69" s="103"/>
      <c r="AS69" s="102"/>
      <c r="AT69" s="102"/>
      <c r="AU69" s="102"/>
      <c r="AV69" s="102"/>
      <c r="AW69" s="102"/>
    </row>
    <row r="70" spans="1:49" s="104" customFormat="1" x14ac:dyDescent="0.2">
      <c r="J70" s="107"/>
      <c r="AE70" s="103"/>
      <c r="AF70" s="103"/>
      <c r="AG70" s="103"/>
      <c r="AH70" s="103"/>
      <c r="AI70" s="103"/>
      <c r="AJ70" s="103"/>
      <c r="AK70" s="103"/>
      <c r="AL70" s="103"/>
      <c r="AM70" s="103"/>
      <c r="AN70" s="103"/>
      <c r="AO70" s="103"/>
      <c r="AP70" s="103"/>
      <c r="AQ70" s="103"/>
      <c r="AR70" s="103"/>
      <c r="AS70" s="102"/>
      <c r="AT70" s="102"/>
      <c r="AU70" s="102"/>
      <c r="AV70" s="102"/>
      <c r="AW70" s="102"/>
    </row>
    <row r="71" spans="1:49" s="104" customFormat="1" x14ac:dyDescent="0.2">
      <c r="J71" s="107"/>
      <c r="AE71" s="103"/>
      <c r="AF71" s="103"/>
      <c r="AG71" s="103"/>
      <c r="AH71" s="103"/>
      <c r="AI71" s="103"/>
      <c r="AJ71" s="103"/>
      <c r="AK71" s="103"/>
      <c r="AL71" s="103"/>
      <c r="AM71" s="103"/>
      <c r="AN71" s="103"/>
      <c r="AO71" s="103"/>
      <c r="AP71" s="103"/>
      <c r="AQ71" s="103"/>
      <c r="AR71" s="103"/>
      <c r="AS71" s="102"/>
      <c r="AT71" s="102"/>
      <c r="AU71" s="102"/>
      <c r="AV71" s="102"/>
      <c r="AW71" s="102"/>
    </row>
    <row r="72" spans="1:49" s="104" customFormat="1" x14ac:dyDescent="0.2">
      <c r="AE72" s="103"/>
      <c r="AF72" s="103"/>
      <c r="AG72" s="103"/>
      <c r="AH72" s="103"/>
      <c r="AI72" s="103"/>
      <c r="AJ72" s="103"/>
      <c r="AK72" s="103"/>
      <c r="AL72" s="103"/>
      <c r="AM72" s="103"/>
      <c r="AN72" s="103"/>
      <c r="AO72" s="103"/>
      <c r="AP72" s="103"/>
      <c r="AQ72" s="103"/>
      <c r="AR72" s="103"/>
      <c r="AS72" s="102"/>
      <c r="AT72" s="102"/>
      <c r="AU72" s="102"/>
      <c r="AV72" s="102"/>
      <c r="AW72" s="102"/>
    </row>
    <row r="73" spans="1:49" s="104" customFormat="1" x14ac:dyDescent="0.2">
      <c r="AE73" s="103"/>
      <c r="AF73" s="103"/>
      <c r="AG73" s="103"/>
      <c r="AH73" s="103"/>
      <c r="AI73" s="103"/>
      <c r="AJ73" s="103"/>
      <c r="AK73" s="103"/>
      <c r="AL73" s="103"/>
      <c r="AM73" s="103"/>
      <c r="AN73" s="103"/>
      <c r="AO73" s="103"/>
      <c r="AP73" s="103"/>
      <c r="AQ73" s="103"/>
      <c r="AR73" s="103"/>
      <c r="AS73" s="102"/>
      <c r="AT73" s="102"/>
      <c r="AU73" s="102"/>
      <c r="AV73" s="102"/>
      <c r="AW73" s="102"/>
    </row>
    <row r="74" spans="1:49" s="104" customFormat="1" x14ac:dyDescent="0.2">
      <c r="AE74" s="103"/>
      <c r="AF74" s="103"/>
      <c r="AG74" s="103"/>
      <c r="AH74" s="103"/>
      <c r="AI74" s="103"/>
      <c r="AJ74" s="103"/>
      <c r="AK74" s="103"/>
      <c r="AL74" s="103"/>
      <c r="AM74" s="103"/>
      <c r="AN74" s="103"/>
      <c r="AO74" s="103"/>
      <c r="AP74" s="103"/>
      <c r="AQ74" s="103"/>
      <c r="AR74" s="103"/>
      <c r="AS74" s="102"/>
      <c r="AT74" s="102"/>
      <c r="AU74" s="102"/>
      <c r="AV74" s="102"/>
      <c r="AW74" s="102"/>
    </row>
    <row r="75" spans="1:49" s="104" customFormat="1" x14ac:dyDescent="0.2">
      <c r="AE75" s="103"/>
      <c r="AF75" s="103"/>
      <c r="AG75" s="103"/>
      <c r="AH75" s="103"/>
      <c r="AI75" s="103"/>
      <c r="AJ75" s="103"/>
      <c r="AK75" s="103"/>
      <c r="AL75" s="103"/>
      <c r="AM75" s="103"/>
      <c r="AN75" s="103"/>
      <c r="AO75" s="103"/>
      <c r="AP75" s="103"/>
      <c r="AQ75" s="103"/>
      <c r="AR75" s="103"/>
      <c r="AS75" s="102"/>
      <c r="AT75" s="102"/>
      <c r="AU75" s="102"/>
      <c r="AV75" s="102"/>
      <c r="AW75" s="102"/>
    </row>
    <row r="76" spans="1:49" s="104" customFormat="1" x14ac:dyDescent="0.2">
      <c r="AE76" s="103"/>
      <c r="AF76" s="103"/>
      <c r="AG76" s="103"/>
      <c r="AH76" s="103"/>
      <c r="AI76" s="103"/>
      <c r="AJ76" s="103"/>
      <c r="AK76" s="103"/>
      <c r="AL76" s="103"/>
      <c r="AM76" s="103"/>
      <c r="AN76" s="103"/>
      <c r="AO76" s="103"/>
      <c r="AP76" s="103"/>
      <c r="AQ76" s="103"/>
      <c r="AR76" s="103"/>
      <c r="AS76" s="102"/>
      <c r="AT76" s="102"/>
      <c r="AU76" s="102"/>
      <c r="AV76" s="102"/>
      <c r="AW76" s="102"/>
    </row>
    <row r="106" spans="15:15" x14ac:dyDescent="0.2">
      <c r="O106" s="1">
        <v>1</v>
      </c>
    </row>
  </sheetData>
  <sheetProtection algorithmName="SHA-512" hashValue="jyUMdVhiLLxqeu1ECj+wBYOoKNHmCWI171Xv0h8FftTcf8Uy/mLKiWVeKeSHt3ORUSAF0vmgr2UX2vYnDifQAA==" saltValue="LJS2hqS+tcltKfU87sDOJw==" spinCount="100000" sheet="1" objects="1" scenarios="1" selectLockedCells="1"/>
  <mergeCells count="81">
    <mergeCell ref="B6:AD6"/>
    <mergeCell ref="B9:AD9"/>
    <mergeCell ref="Q30:S30"/>
    <mergeCell ref="C52:S52"/>
    <mergeCell ref="B31:AD31"/>
    <mergeCell ref="B32:B33"/>
    <mergeCell ref="C32:M33"/>
    <mergeCell ref="N32:N33"/>
    <mergeCell ref="Z29:AD30"/>
    <mergeCell ref="B15:M17"/>
    <mergeCell ref="N18:AD18"/>
    <mergeCell ref="X15:AB17"/>
    <mergeCell ref="B19:M22"/>
    <mergeCell ref="T30:Y30"/>
    <mergeCell ref="T29:Y29"/>
    <mergeCell ref="B41:F42"/>
    <mergeCell ref="C2:Y2"/>
    <mergeCell ref="O32:AD33"/>
    <mergeCell ref="Q19:AA19"/>
    <mergeCell ref="Q21:AA21"/>
    <mergeCell ref="O15:P15"/>
    <mergeCell ref="O17:P17"/>
    <mergeCell ref="O19:P19"/>
    <mergeCell ref="O21:P21"/>
    <mergeCell ref="N23:AD23"/>
    <mergeCell ref="N29:P30"/>
    <mergeCell ref="Q15:V15"/>
    <mergeCell ref="Q17:V17"/>
    <mergeCell ref="C28:F28"/>
    <mergeCell ref="C7:M7"/>
    <mergeCell ref="N14:AD14"/>
    <mergeCell ref="T13:AD13"/>
    <mergeCell ref="B29:F30"/>
    <mergeCell ref="Q29:S29"/>
    <mergeCell ref="B53:S53"/>
    <mergeCell ref="B54:AD54"/>
    <mergeCell ref="U53:AD53"/>
    <mergeCell ref="G41:M42"/>
    <mergeCell ref="T37:AD37"/>
    <mergeCell ref="N37:S37"/>
    <mergeCell ref="B35:M37"/>
    <mergeCell ref="N35:AD35"/>
    <mergeCell ref="T39:AD39"/>
    <mergeCell ref="B39:F39"/>
    <mergeCell ref="G39:M39"/>
    <mergeCell ref="N39:S39"/>
    <mergeCell ref="B56:F56"/>
    <mergeCell ref="X57:AD59"/>
    <mergeCell ref="S57:W57"/>
    <mergeCell ref="S58:W58"/>
    <mergeCell ref="S59:W59"/>
    <mergeCell ref="G56:K56"/>
    <mergeCell ref="N56:R56"/>
    <mergeCell ref="S56:W56"/>
    <mergeCell ref="X56:AD56"/>
    <mergeCell ref="G57:K57"/>
    <mergeCell ref="G58:K58"/>
    <mergeCell ref="L56:M56"/>
    <mergeCell ref="L57:M59"/>
    <mergeCell ref="B65:M65"/>
    <mergeCell ref="N61:AD65"/>
    <mergeCell ref="G59:K59"/>
    <mergeCell ref="B61:M61"/>
    <mergeCell ref="C62:M62"/>
    <mergeCell ref="C60:M60"/>
    <mergeCell ref="C5:AC5"/>
    <mergeCell ref="H50:S50"/>
    <mergeCell ref="H51:S51"/>
    <mergeCell ref="B11:AD11"/>
    <mergeCell ref="N24:AD27"/>
    <mergeCell ref="C23:F23"/>
    <mergeCell ref="B24:F27"/>
    <mergeCell ref="B13:M13"/>
    <mergeCell ref="N47:W49"/>
    <mergeCell ref="X46:AD49"/>
    <mergeCell ref="B44:F44"/>
    <mergeCell ref="G44:M44"/>
    <mergeCell ref="N44:S44"/>
    <mergeCell ref="T44:Y44"/>
    <mergeCell ref="Z44:AD44"/>
    <mergeCell ref="H30:M30"/>
  </mergeCells>
  <conditionalFormatting sqref="Q15:V15">
    <cfRule type="expression" dxfId="73" priority="30">
      <formula>$AL$15</formula>
    </cfRule>
    <cfRule type="expression" dxfId="72" priority="52">
      <formula>ISBLANK($Q$15)</formula>
    </cfRule>
  </conditionalFormatting>
  <conditionalFormatting sqref="B15:M17">
    <cfRule type="expression" dxfId="71" priority="43">
      <formula>ISBLANK(B15)</formula>
    </cfRule>
  </conditionalFormatting>
  <conditionalFormatting sqref="N39:AD39">
    <cfRule type="expression" dxfId="70" priority="36">
      <formula>$AL$39</formula>
    </cfRule>
  </conditionalFormatting>
  <conditionalFormatting sqref="Q17:V17">
    <cfRule type="expression" dxfId="69" priority="34">
      <formula>$AL17</formula>
    </cfRule>
    <cfRule type="expression" dxfId="68" priority="45">
      <formula>ISBLANK($Q$15)</formula>
    </cfRule>
  </conditionalFormatting>
  <conditionalFormatting sqref="Q19:AA21">
    <cfRule type="expression" dxfId="67" priority="29">
      <formula>$AL19</formula>
    </cfRule>
  </conditionalFormatting>
  <conditionalFormatting sqref="Q15:V15 Q17:V17">
    <cfRule type="expression" dxfId="66" priority="53" stopIfTrue="1">
      <formula>OR(ISBLANK($Q$15),ISBLANK($Q$17))</formula>
    </cfRule>
  </conditionalFormatting>
  <conditionalFormatting sqref="Q19:AA19">
    <cfRule type="expression" dxfId="65" priority="55">
      <formula>OR(ISBLANK($Q$19),ISBLANK($Q$21))</formula>
    </cfRule>
  </conditionalFormatting>
  <conditionalFormatting sqref="B24">
    <cfRule type="expression" dxfId="64" priority="17">
      <formula>ISBLANK($B$24)</formula>
    </cfRule>
    <cfRule type="expression" dxfId="63" priority="28">
      <formula>AL24</formula>
    </cfRule>
  </conditionalFormatting>
  <conditionalFormatting sqref="B19:M22">
    <cfRule type="expression" dxfId="62" priority="26">
      <formula>ISBLANK(B19)</formula>
    </cfRule>
  </conditionalFormatting>
  <conditionalFormatting sqref="Q21:AA21">
    <cfRule type="expression" dxfId="61" priority="25">
      <formula>ISBLANK(Q21)</formula>
    </cfRule>
  </conditionalFormatting>
  <conditionalFormatting sqref="B39:F39">
    <cfRule type="expression" dxfId="60" priority="23">
      <formula>ISBLANK(B39)</formula>
    </cfRule>
  </conditionalFormatting>
  <conditionalFormatting sqref="G39:M39">
    <cfRule type="expression" dxfId="59" priority="22">
      <formula>ISBLANK($G$39)</formula>
    </cfRule>
  </conditionalFormatting>
  <conditionalFormatting sqref="N35:AD35">
    <cfRule type="expression" dxfId="58" priority="19">
      <formula>ISBLANK($N$35)</formula>
    </cfRule>
  </conditionalFormatting>
  <conditionalFormatting sqref="B13:M13">
    <cfRule type="expression" dxfId="57" priority="18">
      <formula>ISBLANK($B$13)</formula>
    </cfRule>
  </conditionalFormatting>
  <conditionalFormatting sqref="T30">
    <cfRule type="expression" dxfId="56" priority="16">
      <formula>ISBLANK($T$29)</formula>
    </cfRule>
  </conditionalFormatting>
  <conditionalFormatting sqref="Q30:S30">
    <cfRule type="expression" dxfId="55" priority="15">
      <formula>ISBLANK(Q30)</formula>
    </cfRule>
  </conditionalFormatting>
  <conditionalFormatting sqref="T30:Y30">
    <cfRule type="expression" dxfId="54" priority="14">
      <formula>ISBLANK(T30)</formula>
    </cfRule>
  </conditionalFormatting>
  <conditionalFormatting sqref="N39:S39">
    <cfRule type="expression" dxfId="53" priority="13">
      <formula>ISBLANK(N39)</formula>
    </cfRule>
  </conditionalFormatting>
  <conditionalFormatting sqref="T39:AD39">
    <cfRule type="expression" dxfId="52" priority="12">
      <formula>ISBLANK(T39)</formula>
    </cfRule>
  </conditionalFormatting>
  <conditionalFormatting sqref="H51:S51">
    <cfRule type="expression" dxfId="51" priority="8" stopIfTrue="1">
      <formula>IF($AL$51=TRUE,TRUE,FALSE)</formula>
    </cfRule>
    <cfRule type="expression" dxfId="50" priority="11">
      <formula>ISBLANK(H51)</formula>
    </cfRule>
  </conditionalFormatting>
  <conditionalFormatting sqref="B35:M37">
    <cfRule type="expression" dxfId="49" priority="6">
      <formula>ISBLANK(B35)</formula>
    </cfRule>
  </conditionalFormatting>
  <conditionalFormatting sqref="T37:AD37">
    <cfRule type="expression" dxfId="48" priority="4">
      <formula>$AL37</formula>
    </cfRule>
  </conditionalFormatting>
  <conditionalFormatting sqref="T37:AD37">
    <cfRule type="expression" dxfId="47" priority="5">
      <formula>ISBLANK($T37)</formula>
    </cfRule>
  </conditionalFormatting>
  <conditionalFormatting sqref="N37:S37">
    <cfRule type="expression" dxfId="46" priority="1">
      <formula>$AL$36</formula>
    </cfRule>
    <cfRule type="expression" dxfId="45" priority="2">
      <formula>ISBLANK($N$37)</formula>
    </cfRule>
  </conditionalFormatting>
  <conditionalFormatting sqref="N37:S37">
    <cfRule type="expression" dxfId="44" priority="3" stopIfTrue="1">
      <formula>OR(ISBLANK($N$15),ISBLANK($N$17))</formula>
    </cfRule>
  </conditionalFormatting>
  <dataValidations count="20">
    <dataValidation allowBlank="1" showErrorMessage="1" sqref="T13:AD13" xr:uid="{00000000-0002-0000-0100-000000000000}"/>
    <dataValidation type="date" allowBlank="1" showErrorMessage="1" sqref="N39:S39" xr:uid="{00000000-0002-0000-0100-000001000000}">
      <formula1>43101</formula1>
      <formula2>44197</formula2>
    </dataValidation>
    <dataValidation type="date" allowBlank="1" showErrorMessage="1" promptTitle="Enter End Date" prompt="Enter Training End Date in format dd-mmm-yyyy. End Date must be after Start Date and must occur before 30 Sep 2019 (end of LUT)." sqref="T39:AD39" xr:uid="{00000000-0002-0000-0100-000002000000}">
      <formula1>43374</formula1>
      <formula2>43738</formula2>
    </dataValidation>
    <dataValidation allowBlank="1" showInputMessage="1" showErrorMessage="1" promptTitle="Select type of request" prompt="Place an &quot;X&quot; in the box corresponding to the type of request your are making. Select &quot;Resubmission&quot; only if you are changing or updating an existing CRM case." sqref="U7" xr:uid="{00000000-0002-0000-0100-000003000000}"/>
    <dataValidation allowBlank="1" showInputMessage="1" showErrorMessage="1" promptTitle="Initial Request" prompt="Place an &quot;X&quot; in this box if this is the first request you have made for this CRM case." sqref="Z7" xr:uid="{00000000-0002-0000-0100-000004000000}"/>
    <dataValidation allowBlank="1" showInputMessage="1" showErrorMessage="1" prompt="For courses, boot camps, exams, etc., enter the number here. Otherwise, enter &quot;N/A&quot; in this cell." sqref="G39:M39" xr:uid="{00000000-0002-0000-0100-000005000000}"/>
    <dataValidation allowBlank="1" showInputMessage="1" showErrorMessage="1" prompt="For courses, boot camps, exams, etc., enter the title here. Otherwise, enter &quot;N/A&quot; in this cell." sqref="B39:F39" xr:uid="{00000000-0002-0000-0100-000006000000}"/>
    <dataValidation allowBlank="1" showInputMessage="1" showErrorMessage="1" prompt="Enter the name and address of the vendor providing the training or certification. For items without an address (such as books or materials) enter &quot;N/A&quot;. (Hint: Use Alt-Enter to insert a line break if desired.)" sqref="B35:M37" xr:uid="{00000000-0002-0000-0100-000007000000}"/>
    <dataValidation allowBlank="1" showInputMessage="1" showErrorMessage="1" prompt="Enter the vendor's phone number. Please use the following format:_x000a_(999) 555-1212" sqref="N37:S37" xr:uid="{00000000-0002-0000-0100-000008000000}"/>
    <dataValidation allowBlank="1" showInputMessage="1" showErrorMessage="1" prompt="Enter the vendor's email address." sqref="T37:AD37" xr:uid="{00000000-0002-0000-0100-000009000000}"/>
    <dataValidation allowBlank="1" showInputMessage="1" showErrorMessage="1" prompt="Enter the address where training will occur. Enter &quot;Same&quot; if training address is the same as the vendor's address. For items without an address (such as books or materials) enter &quot;N/A&quot;." sqref="N35:AD35" xr:uid="{00000000-0002-0000-0100-00000A000000}"/>
    <dataValidation allowBlank="1" showInputMessage="1" showErrorMessage="1" prompt="Enter an optional comment in this space." sqref="B53:S53" xr:uid="{00000000-0002-0000-0100-00000B000000}"/>
    <dataValidation allowBlank="1" showInputMessage="1" showErrorMessage="1" prompt="Enter your 3-character or 4-character MOS." sqref="B24:F27" xr:uid="{00000000-0002-0000-0100-00000C000000}"/>
    <dataValidation allowBlank="1" showInputMessage="1" showErrorMessage="1" prompt="Enter your organization's mailing address. (Hint: Use Alt-Enter to insert a line break if desired.)" sqref="B19:M22" xr:uid="{00000000-0002-0000-0100-00000D000000}"/>
    <dataValidation allowBlank="1" showInputMessage="1" showErrorMessage="1" prompt="Enter your home mailing address. (Hint: Use Alt-Enter to insert a line break if desired.)" sqref="B15:M17" xr:uid="{00000000-0002-0000-0100-00000E000000}"/>
    <dataValidation allowBlank="1" showInputMessage="1" showErrorMessage="1" prompt="Enter your name: LastName, FirstName, Middle" sqref="B13:M13" xr:uid="{00000000-0002-0000-0100-00000F000000}"/>
    <dataValidation allowBlank="1" showInputMessage="1" showErrorMessage="1" prompt="Enter your cell or home phone number. Indicate DSN numbers with the prefix &quot;DSN&quot;." sqref="Q15:V15" xr:uid="{00000000-0002-0000-0100-000010000000}"/>
    <dataValidation allowBlank="1" showInputMessage="1" showErrorMessage="1" prompt="Enter your work phone number. Indicate DSN numbers with the prefix &quot;DSN&quot;." sqref="Q17:V17" xr:uid="{00000000-0002-0000-0100-000011000000}"/>
    <dataValidation allowBlank="1" showInputMessage="1" showErrorMessage="1" prompt="Enter your personal email address here." sqref="Q19:AA19" xr:uid="{00000000-0002-0000-0100-000012000000}"/>
    <dataValidation allowBlank="1" showInputMessage="1" showErrorMessage="1" prompt="Enter your work email address here." sqref="Q21:AA21" xr:uid="{00000000-0002-0000-0100-000013000000}"/>
  </dataValidations>
  <pageMargins left="0.2" right="0.2" top="0.25" bottom="0.25" header="0.05"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elect the relevant certification you are pursuing from the drop-down list, even if this request is for books, training, etc." xr:uid="{00000000-0002-0000-0100-000014000000}">
          <x14:formula1>
            <xm:f>RefData!$B$3:$B$33</xm:f>
          </x14:formula1>
          <xm:sqref>H51:S51</xm:sqref>
        </x14:dataValidation>
        <x14:dataValidation type="list" allowBlank="1" showInputMessage="1" showErrorMessage="1" prompt="Select your Component from the drop-down list. For AGR-NG, use ARNG. For AGR-USAR, use USAR." xr:uid="{00000000-0002-0000-0100-000015000000}">
          <x14:formula1>
            <xm:f>RefData!$L$57:$L$59</xm:f>
          </x14:formula1>
          <xm:sqref>Q30:S30</xm:sqref>
        </x14:dataValidation>
        <x14:dataValidation type="list" allowBlank="1" showInputMessage="1" showErrorMessage="1" prompt="Select your Rank from the drop-down list" xr:uid="{00000000-0002-0000-0100-000016000000}">
          <x14:formula1>
            <xm:f>RefData!$J$57:$J$85</xm:f>
          </x14:formula1>
          <xm:sqref>T30:Y30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0"/>
  <sheetViews>
    <sheetView zoomScale="80" zoomScaleNormal="80" workbookViewId="0">
      <selection activeCell="D22" sqref="D22"/>
    </sheetView>
  </sheetViews>
  <sheetFormatPr defaultRowHeight="15" x14ac:dyDescent="0.25"/>
  <cols>
    <col min="1" max="1" width="7.140625" style="34" customWidth="1"/>
    <col min="2" max="2" width="3" style="34" customWidth="1"/>
    <col min="3" max="3" width="2.28515625" style="34" customWidth="1"/>
    <col min="4" max="4" width="4.42578125" style="34" customWidth="1"/>
    <col min="5" max="5" width="1.28515625" style="34" customWidth="1"/>
    <col min="6" max="6" width="3.28515625" style="101" customWidth="1"/>
    <col min="7" max="7" width="3.85546875" style="34" customWidth="1"/>
    <col min="8" max="8" width="27.42578125" style="34" customWidth="1"/>
    <col min="9" max="9" width="19.85546875" style="34" customWidth="1"/>
    <col min="10" max="10" width="48.140625" style="34" customWidth="1"/>
    <col min="11" max="11" width="16" style="34" customWidth="1"/>
    <col min="12" max="12" width="18" style="34" customWidth="1"/>
    <col min="13" max="13" width="39.42578125" style="34" customWidth="1"/>
    <col min="14" max="14" width="34.5703125" style="34" customWidth="1"/>
    <col min="15" max="15" width="17.28515625" style="34" customWidth="1"/>
    <col min="16" max="16" width="17.42578125" style="34" customWidth="1"/>
    <col min="17" max="18" width="6.5703125" style="34" customWidth="1"/>
    <col min="19" max="19" width="8.28515625" style="34" hidden="1" customWidth="1"/>
    <col min="20" max="20" width="10.5703125" style="168" hidden="1" customWidth="1"/>
    <col min="21" max="21" width="10.28515625" style="168" hidden="1" customWidth="1"/>
    <col min="22" max="25" width="7.28515625" style="168" hidden="1" customWidth="1"/>
    <col min="26" max="29" width="7.28515625" style="168" customWidth="1"/>
    <col min="30" max="36" width="7.28515625" style="280" customWidth="1"/>
    <col min="37" max="16384" width="9.140625" style="34"/>
  </cols>
  <sheetData>
    <row r="1" spans="1:36" ht="18.75" x14ac:dyDescent="0.25">
      <c r="A1" s="34" t="str">
        <f>UPPER(MID(Main!AD1,FIND(UPPER(Main!A1),UPPER(Main!AD1)),LEN(Main!A1)+1))</f>
        <v>XL019Q</v>
      </c>
      <c r="D1" s="57"/>
      <c r="G1" s="170" t="s">
        <v>71</v>
      </c>
      <c r="H1" s="206"/>
      <c r="I1" s="206"/>
      <c r="J1" s="206"/>
      <c r="K1" s="206"/>
      <c r="L1" s="207" t="s">
        <v>296</v>
      </c>
      <c r="M1" s="206"/>
      <c r="N1" s="206"/>
      <c r="O1" s="208"/>
    </row>
    <row r="2" spans="1:36" x14ac:dyDescent="0.25">
      <c r="A2" s="171"/>
      <c r="B2" s="171"/>
      <c r="C2" s="171"/>
      <c r="D2" s="171"/>
      <c r="E2" s="171"/>
      <c r="F2" s="172"/>
      <c r="G2" s="171"/>
      <c r="H2" s="171"/>
      <c r="I2" s="171"/>
      <c r="J2" s="171"/>
      <c r="K2" s="171"/>
      <c r="L2" s="171"/>
      <c r="M2" s="171"/>
      <c r="N2" s="171"/>
      <c r="O2" s="173" t="s">
        <v>112</v>
      </c>
      <c r="P2" s="171"/>
      <c r="Q2" s="171"/>
      <c r="R2" s="171"/>
    </row>
    <row r="3" spans="1:36" ht="21" customHeight="1" x14ac:dyDescent="0.25">
      <c r="A3" s="171"/>
      <c r="B3" s="171"/>
      <c r="C3" s="171"/>
      <c r="D3" s="171"/>
      <c r="E3" s="171"/>
      <c r="F3" s="172"/>
      <c r="G3" s="281" t="s">
        <v>213</v>
      </c>
      <c r="H3" s="283"/>
      <c r="I3" s="282"/>
      <c r="J3" s="282"/>
      <c r="K3" s="171"/>
      <c r="L3" s="171"/>
      <c r="N3" s="171"/>
      <c r="O3" s="171"/>
      <c r="P3" s="171"/>
      <c r="Q3" s="171"/>
      <c r="R3" s="171"/>
      <c r="V3" s="171" t="b">
        <f>NOT(TRIM(H22)="")</f>
        <v>0</v>
      </c>
    </row>
    <row r="4" spans="1:36" ht="19.5" customHeight="1" x14ac:dyDescent="0.25">
      <c r="A4" s="171"/>
      <c r="B4" s="171"/>
      <c r="C4" s="171"/>
      <c r="D4" s="171"/>
      <c r="E4" s="171"/>
      <c r="F4" s="172"/>
      <c r="G4" s="284" t="s">
        <v>282</v>
      </c>
      <c r="H4" s="174" t="s">
        <v>215</v>
      </c>
      <c r="I4" s="171"/>
      <c r="J4" s="171"/>
      <c r="K4" s="171"/>
      <c r="L4" s="171"/>
      <c r="M4" s="171"/>
      <c r="N4" s="171"/>
      <c r="O4" s="171"/>
      <c r="P4" s="171"/>
      <c r="Q4" s="171"/>
      <c r="R4" s="171"/>
    </row>
    <row r="5" spans="1:36" ht="19.5" customHeight="1" x14ac:dyDescent="0.25">
      <c r="A5" s="171"/>
      <c r="B5" s="171"/>
      <c r="C5" s="171"/>
      <c r="D5" s="171"/>
      <c r="E5" s="171"/>
      <c r="F5" s="172"/>
      <c r="G5" s="284" t="s">
        <v>282</v>
      </c>
      <c r="H5" s="174" t="s">
        <v>216</v>
      </c>
      <c r="I5" s="174"/>
      <c r="J5" s="171"/>
      <c r="K5" s="171"/>
      <c r="L5" s="171"/>
      <c r="N5" s="174"/>
      <c r="O5" s="171"/>
      <c r="P5" s="171"/>
      <c r="Q5" s="171"/>
      <c r="R5" s="171"/>
    </row>
    <row r="6" spans="1:36" ht="19.5" customHeight="1" x14ac:dyDescent="0.25">
      <c r="A6" s="171"/>
      <c r="B6" s="171"/>
      <c r="C6" s="171"/>
      <c r="D6" s="171"/>
      <c r="E6" s="171"/>
      <c r="F6" s="172"/>
      <c r="G6" s="284" t="s">
        <v>282</v>
      </c>
      <c r="H6" s="175" t="s">
        <v>217</v>
      </c>
      <c r="I6" s="174"/>
      <c r="J6" s="171"/>
      <c r="K6" s="171"/>
      <c r="L6" s="171"/>
      <c r="M6" s="171"/>
      <c r="N6" s="174"/>
      <c r="O6" s="171"/>
      <c r="P6" s="171"/>
      <c r="Q6" s="171"/>
      <c r="R6" s="171"/>
    </row>
    <row r="7" spans="1:36" ht="19.5" customHeight="1" x14ac:dyDescent="0.25">
      <c r="A7" s="171"/>
      <c r="B7" s="171"/>
      <c r="C7" s="171"/>
      <c r="D7" s="171"/>
      <c r="E7" s="171"/>
      <c r="F7" s="172"/>
      <c r="G7" s="284" t="s">
        <v>282</v>
      </c>
      <c r="H7" s="174" t="s">
        <v>283</v>
      </c>
      <c r="I7" s="174"/>
      <c r="J7" s="171"/>
      <c r="K7" s="171"/>
      <c r="L7" s="171"/>
      <c r="M7" s="171"/>
      <c r="N7" s="174"/>
      <c r="O7" s="171"/>
      <c r="P7" s="171"/>
      <c r="Q7" s="171"/>
      <c r="R7" s="171"/>
    </row>
    <row r="8" spans="1:36" ht="23.25" customHeight="1" x14ac:dyDescent="0.25">
      <c r="A8" s="343"/>
      <c r="B8" s="344"/>
      <c r="C8" s="345"/>
      <c r="D8" s="344"/>
      <c r="E8" s="344"/>
      <c r="F8" s="344"/>
      <c r="G8" s="344"/>
      <c r="H8" s="344"/>
      <c r="I8" s="344"/>
      <c r="K8" s="171"/>
      <c r="L8" s="213" t="str">
        <f>IF(AND(G10&lt;&gt;"",G11&lt;&gt;""),"Pick one cost option",IF(TRIM(UPPER(G10))&lt;&gt;"","Allowed cost types for preparation requests",IF(TRIM(UPPER(G11))&lt;&gt;"","Allowed cost typs for a cred / cert / license request","Select one request option (yellow box to the left) to see costs available for assistance")))</f>
        <v>Select one request option (yellow box to the left) to see costs available for assistance</v>
      </c>
      <c r="M8" s="171"/>
      <c r="N8" s="174"/>
      <c r="O8" s="171"/>
      <c r="P8" s="171"/>
      <c r="Q8" s="171"/>
      <c r="R8" s="171"/>
    </row>
    <row r="9" spans="1:36" ht="19.5" customHeight="1" x14ac:dyDescent="0.25">
      <c r="A9" s="343"/>
      <c r="B9" s="171"/>
      <c r="C9" s="171"/>
      <c r="D9" s="171"/>
      <c r="E9" s="171"/>
      <c r="F9" s="172"/>
      <c r="G9" s="534" t="s">
        <v>292</v>
      </c>
      <c r="H9" s="534"/>
      <c r="I9" s="534"/>
      <c r="J9" s="534"/>
      <c r="K9" s="171"/>
      <c r="L9" s="212" t="str">
        <f>IF(AND($G$10&lt;&gt;"", $G$11=""),"Application Fee",IF(AND($G$11&lt;&gt;"", $G$10=""),"Credential",""))</f>
        <v/>
      </c>
      <c r="M9" s="212" t="str">
        <f>IF(AND($G$10&lt;&gt;"", $G$11=""),"Training",IF(AND($G$11&lt;&gt;"", $G$10=""),"Books",""))</f>
        <v/>
      </c>
      <c r="O9" s="171"/>
      <c r="P9" s="171"/>
      <c r="Q9" s="171"/>
      <c r="R9" s="171"/>
    </row>
    <row r="10" spans="1:36" ht="19.5" customHeight="1" x14ac:dyDescent="0.25">
      <c r="A10" s="343"/>
      <c r="B10" s="171"/>
      <c r="C10" s="171"/>
      <c r="D10" s="171"/>
      <c r="E10" s="171"/>
      <c r="F10" s="172"/>
      <c r="G10" s="176"/>
      <c r="H10" s="177" t="s">
        <v>218</v>
      </c>
      <c r="I10" s="171"/>
      <c r="J10" s="171"/>
      <c r="K10" s="171"/>
      <c r="L10" s="212" t="str">
        <f>IF(AND($G$10&lt;&gt;"", $G$11=""),"Membership Fee",IF(AND($G$11&lt;&gt;"", $G$10=""),"Application Fee",""))</f>
        <v/>
      </c>
      <c r="M10" s="212" t="str">
        <f>IF(AND($G$10&lt;&gt;"", $G$11=""),"Prep Course",IF(AND($G$11&lt;&gt;"", $G$10=""),"Materials",""))</f>
        <v/>
      </c>
      <c r="N10" s="171"/>
      <c r="O10" s="171"/>
      <c r="P10" s="171"/>
      <c r="Q10" s="171"/>
      <c r="R10" s="171"/>
    </row>
    <row r="11" spans="1:36" ht="19.5" customHeight="1" x14ac:dyDescent="0.25">
      <c r="A11" s="343"/>
      <c r="B11" s="171"/>
      <c r="C11" s="171"/>
      <c r="D11" s="171"/>
      <c r="E11" s="171"/>
      <c r="F11" s="172"/>
      <c r="G11" s="176"/>
      <c r="H11" s="177" t="s">
        <v>219</v>
      </c>
      <c r="I11" s="171"/>
      <c r="J11" s="171"/>
      <c r="K11" s="171"/>
      <c r="L11" s="212" t="str">
        <f>IF(AND($G$10&lt;&gt;"", $G$11=""),"Books",IF(AND($G$11&lt;&gt;"", $G$10=""),"Membership Fee",""))</f>
        <v/>
      </c>
      <c r="M11" s="171" t="str">
        <f>IF(AND($G$10&lt;&gt;"", $G$11=""),"Boot Camp","")</f>
        <v/>
      </c>
      <c r="N11" s="171"/>
      <c r="O11" s="171"/>
      <c r="P11" s="171"/>
      <c r="Q11" s="171"/>
      <c r="R11" s="171"/>
    </row>
    <row r="12" spans="1:36" ht="33.75" customHeight="1" x14ac:dyDescent="0.25">
      <c r="A12" s="171"/>
      <c r="B12" s="174"/>
      <c r="C12" s="171"/>
      <c r="D12" s="171"/>
      <c r="E12" s="171"/>
      <c r="F12" s="172"/>
      <c r="G12" s="346" t="s">
        <v>266</v>
      </c>
      <c r="H12" s="347" t="s">
        <v>274</v>
      </c>
      <c r="I12" s="171"/>
      <c r="J12" s="171"/>
      <c r="K12" s="171"/>
      <c r="L12" s="212" t="str">
        <f>IF(AND($G$10&lt;&gt;"", $G$11=""),"Materials","")</f>
        <v/>
      </c>
      <c r="M12" s="171"/>
      <c r="N12" s="171"/>
      <c r="O12" s="171"/>
      <c r="P12" s="171"/>
      <c r="Q12" s="171"/>
      <c r="R12" s="171"/>
    </row>
    <row r="13" spans="1:36" ht="15" customHeight="1" x14ac:dyDescent="0.25">
      <c r="A13" s="244"/>
      <c r="B13" s="244"/>
      <c r="C13" s="244"/>
      <c r="D13" s="244"/>
      <c r="E13" s="244"/>
      <c r="F13" s="245"/>
      <c r="G13" s="244"/>
      <c r="H13" s="246"/>
      <c r="I13" s="244"/>
      <c r="J13" s="244"/>
      <c r="K13" s="244"/>
      <c r="L13" s="244"/>
      <c r="M13" s="244"/>
      <c r="N13" s="244"/>
      <c r="O13" s="244"/>
      <c r="P13" s="244"/>
      <c r="Q13" s="244"/>
      <c r="R13" s="244"/>
    </row>
    <row r="14" spans="1:36" ht="12.75" customHeight="1" x14ac:dyDescent="0.25">
      <c r="A14" s="244"/>
      <c r="B14" s="244"/>
      <c r="C14" s="244"/>
      <c r="D14" s="244"/>
      <c r="E14" s="244"/>
      <c r="F14" s="245"/>
      <c r="G14" s="244"/>
      <c r="H14" s="244">
        <v>1</v>
      </c>
      <c r="I14" s="244">
        <v>2</v>
      </c>
      <c r="J14" s="244">
        <v>3</v>
      </c>
      <c r="K14" s="244">
        <v>4</v>
      </c>
      <c r="L14" s="244">
        <v>5</v>
      </c>
      <c r="M14" s="244">
        <v>6</v>
      </c>
      <c r="N14" s="244">
        <v>7</v>
      </c>
      <c r="O14" s="244">
        <v>8</v>
      </c>
      <c r="P14" s="244">
        <v>9</v>
      </c>
      <c r="Q14" s="244"/>
      <c r="R14" s="244"/>
      <c r="T14" s="57">
        <v>11</v>
      </c>
      <c r="U14" s="57"/>
      <c r="V14" s="57" t="s">
        <v>212</v>
      </c>
      <c r="W14" s="57"/>
      <c r="X14" s="57"/>
      <c r="Y14" s="57"/>
      <c r="Z14" s="57"/>
      <c r="AA14" s="57"/>
      <c r="AB14" s="57"/>
      <c r="AC14" s="57"/>
      <c r="AD14" s="57"/>
      <c r="AE14" s="57"/>
      <c r="AF14" s="57"/>
      <c r="AG14" s="57"/>
      <c r="AH14" s="57"/>
      <c r="AI14" s="57"/>
      <c r="AJ14" s="57"/>
    </row>
    <row r="15" spans="1:36" ht="15" customHeight="1" x14ac:dyDescent="0.25">
      <c r="A15" s="244"/>
      <c r="B15" s="244"/>
      <c r="C15" s="244"/>
      <c r="D15" s="244"/>
      <c r="E15" s="244"/>
      <c r="F15" s="245"/>
      <c r="G15" s="244"/>
      <c r="H15" s="247" t="s">
        <v>123</v>
      </c>
      <c r="I15" s="244"/>
      <c r="J15" s="244"/>
      <c r="K15" s="244"/>
      <c r="L15" s="244"/>
      <c r="M15" s="244"/>
      <c r="N15" s="244"/>
      <c r="O15" s="244"/>
      <c r="P15" s="244"/>
      <c r="Q15" s="244"/>
      <c r="R15" s="244"/>
    </row>
    <row r="16" spans="1:36" ht="17.25" customHeight="1" x14ac:dyDescent="0.25">
      <c r="A16" s="244"/>
      <c r="B16" s="244"/>
      <c r="C16" s="244"/>
      <c r="D16" s="244"/>
      <c r="E16" s="244"/>
      <c r="F16" s="245"/>
      <c r="G16" s="244"/>
      <c r="H16" s="246"/>
      <c r="I16" s="244"/>
      <c r="J16" s="244"/>
      <c r="K16" s="244"/>
      <c r="L16" s="244"/>
      <c r="M16" s="244"/>
      <c r="N16" s="244"/>
      <c r="O16" s="244"/>
      <c r="P16" s="244"/>
      <c r="Q16" s="244"/>
      <c r="R16" s="244"/>
    </row>
    <row r="17" spans="1:22" ht="16.5" customHeight="1" x14ac:dyDescent="0.25">
      <c r="A17" s="535" t="s">
        <v>163</v>
      </c>
      <c r="B17" s="535"/>
      <c r="C17" s="535"/>
      <c r="D17" s="535"/>
      <c r="E17" s="244"/>
      <c r="F17" s="272" t="b">
        <f>AND(F22,F25,F28,F31,F34,F37,F40,F43,F46,F49,F52,F55,F58,F61)</f>
        <v>1</v>
      </c>
      <c r="G17" s="244"/>
      <c r="H17" s="546" t="s">
        <v>214</v>
      </c>
      <c r="I17" s="546"/>
      <c r="J17" s="546"/>
      <c r="K17" s="546"/>
      <c r="L17" s="546"/>
      <c r="M17" s="546"/>
      <c r="N17" s="244"/>
      <c r="O17" s="244"/>
      <c r="P17" s="244"/>
      <c r="Q17" s="244"/>
      <c r="R17" s="244"/>
      <c r="V17" s="214" t="b">
        <f>IF(H22="Credential",OR(H25&lt;&gt;"",H28&lt;&gt;"",H31&lt;&gt;"",H31&lt;&gt;"",H31&lt;&gt;"",H34&lt;&gt;"",H37&lt;&gt;"",H40&lt;&gt;"",H43&lt;&gt;"",H46&lt;&gt;"",H49&lt;&gt;"",H52&lt;&gt;"",H55&lt;&gt;"",H58&lt;&gt;"",H61&lt;&gt;""),FALSE)</f>
        <v>0</v>
      </c>
    </row>
    <row r="18" spans="1:22" ht="18" customHeight="1" x14ac:dyDescent="0.25">
      <c r="A18" s="535"/>
      <c r="B18" s="535"/>
      <c r="C18" s="535"/>
      <c r="D18" s="535"/>
      <c r="E18" s="244"/>
      <c r="F18" s="273" t="b">
        <f>NOT(TRIM(H17)="")</f>
        <v>1</v>
      </c>
      <c r="G18" s="244"/>
      <c r="H18" s="256" t="str">
        <f>IF(F17,"","One or more requested items are not allowed for the selected type of Credentialing Assistance.")</f>
        <v/>
      </c>
      <c r="I18" s="244"/>
      <c r="J18" s="244"/>
      <c r="K18" s="244"/>
      <c r="L18" s="244"/>
      <c r="M18" s="244"/>
      <c r="N18" s="244"/>
      <c r="O18" s="244"/>
      <c r="P18" s="244"/>
      <c r="Q18" s="244"/>
      <c r="R18" s="244"/>
    </row>
    <row r="19" spans="1:22" ht="18" customHeight="1" x14ac:dyDescent="0.25">
      <c r="A19" s="535"/>
      <c r="B19" s="535"/>
      <c r="C19" s="535"/>
      <c r="D19" s="535"/>
      <c r="E19" s="244"/>
      <c r="F19" s="272"/>
      <c r="G19" s="244"/>
      <c r="H19" s="246"/>
      <c r="I19" s="244"/>
      <c r="J19" s="244"/>
      <c r="K19" s="244"/>
      <c r="L19" s="244"/>
      <c r="M19" s="244"/>
      <c r="N19" s="244"/>
      <c r="O19" s="244"/>
      <c r="P19" s="244"/>
      <c r="Q19" s="244"/>
      <c r="R19" s="244"/>
      <c r="S19" s="168" t="s">
        <v>190</v>
      </c>
      <c r="T19" s="168" t="e">
        <v>#N/A</v>
      </c>
      <c r="U19" s="168">
        <v>0</v>
      </c>
      <c r="V19" s="168" t="s">
        <v>189</v>
      </c>
    </row>
    <row r="20" spans="1:22" ht="18" customHeight="1" x14ac:dyDescent="0.25">
      <c r="A20" s="535"/>
      <c r="B20" s="535"/>
      <c r="C20" s="535"/>
      <c r="D20" s="535"/>
      <c r="E20" s="244"/>
      <c r="F20" s="272"/>
      <c r="G20" s="244"/>
      <c r="H20" s="244"/>
      <c r="I20" s="244"/>
      <c r="J20" s="248" t="str">
        <f>IF(LEN(J22)&gt;253,$V$14,"")</f>
        <v/>
      </c>
      <c r="K20" s="244"/>
      <c r="L20" s="244"/>
      <c r="M20" s="248" t="str">
        <f>IF(LEN(M22)&gt;253,$V$14,"")</f>
        <v/>
      </c>
      <c r="N20" s="248" t="str">
        <f>IF(LEN(N22)&gt;253,$V$14,"")</f>
        <v/>
      </c>
      <c r="O20" s="244"/>
      <c r="P20" s="244"/>
      <c r="Q20" s="244"/>
      <c r="R20" s="244"/>
    </row>
    <row r="21" spans="1:22" ht="18" customHeight="1" x14ac:dyDescent="0.25">
      <c r="A21" s="276"/>
      <c r="B21" s="277"/>
      <c r="C21" s="277"/>
      <c r="D21" s="278" t="s">
        <v>124</v>
      </c>
      <c r="E21" s="244"/>
      <c r="F21" s="273" t="b">
        <f>NOT(TRIM(H22)="")</f>
        <v>0</v>
      </c>
      <c r="G21" s="244"/>
      <c r="H21" s="210" t="str">
        <f>IF( H22&lt;&gt;"", "Type of cost","Pick cost type from drop-down list below")</f>
        <v>Pick cost type from drop-down list below</v>
      </c>
      <c r="I21" s="250" t="str">
        <f>IF($H22&lt;&gt;"",IF(ISNA(VLOOKUP($H22,RefData!$J$6:$V$14,I$14,0)), " ",VLOOKUP($H22,RefData!$J$6:$V$14,I$14,0)),"")</f>
        <v/>
      </c>
      <c r="J21" s="250" t="str">
        <f>IF($H22&lt;&gt;"",IF(ISNA(VLOOKUP($H22,RefData!$J$6:$V$14,J$14,0)), " ",VLOOKUP($H22,RefData!$J$6:$V$14,J$14,0)),"")</f>
        <v/>
      </c>
      <c r="K21" s="250" t="str">
        <f>IF($H22&lt;&gt;"",IF(ISNA(VLOOKUP($H22,RefData!$J$6:$V$14,K$14,0)), " ",VLOOKUP($H22,RefData!$J$6:$V$14,K$14,0)),"")</f>
        <v/>
      </c>
      <c r="L21" s="250" t="str">
        <f>IF($H22&lt;&gt;"",IF(ISNA(VLOOKUP($H22,RefData!$J$6:$V$14,L$14,0)), " ",VLOOKUP($H22,RefData!$J$6:$V$14,L$14,0)),"")</f>
        <v/>
      </c>
      <c r="M21" s="250" t="str">
        <f>IF($H22&lt;&gt;"",IF(ISNA(VLOOKUP($H22,RefData!$J$6:$V$14,M$14,0)), " ",VLOOKUP($H22,RefData!$J$6:$V$14,M$14,0)),"")</f>
        <v/>
      </c>
      <c r="N21" s="250" t="str">
        <f>IF($H22&lt;&gt;"",IF(ISNA(VLOOKUP($H22,RefData!$J$6:$V$14,N$14,0)), " ",VLOOKUP($H22,RefData!$J$6:$V$14,N$14,0)),"")</f>
        <v/>
      </c>
      <c r="O21" s="250" t="str">
        <f>IF($H22&lt;&gt;"",IF(ISNA(VLOOKUP($H22,RefData!$J$6:$V$14,O$14,0)), " ",VLOOKUP($H22,RefData!$J$6:$V$14,O$14,0)),"")</f>
        <v/>
      </c>
      <c r="P21" s="250" t="str">
        <f>IF($H22&lt;&gt;"",IF(ISNA(VLOOKUP($H22,RefData!$J$6:$V$14,P$14,0)), " ",VLOOKUP($H22,RefData!$J$6:$V$14,P$14,0)),"")</f>
        <v/>
      </c>
      <c r="Q21" s="244"/>
      <c r="R21" s="244"/>
    </row>
    <row r="22" spans="1:22" ht="18" customHeight="1" x14ac:dyDescent="0.25">
      <c r="A22" s="249" t="str">
        <f>V22</f>
        <v/>
      </c>
      <c r="B22" s="244"/>
      <c r="C22" s="244"/>
      <c r="D22" s="342"/>
      <c r="E22" s="244"/>
      <c r="F22" s="274" t="b">
        <f>IF(ISERR(FIND(H22,RefData!$J$15)),FALSE,TRUE)</f>
        <v>1</v>
      </c>
      <c r="G22" s="251"/>
      <c r="H22" s="339" t="s">
        <v>302</v>
      </c>
      <c r="I22" s="340"/>
      <c r="J22" s="340"/>
      <c r="K22" s="341"/>
      <c r="L22" s="340"/>
      <c r="M22" s="340"/>
      <c r="N22" s="340"/>
      <c r="O22" s="340"/>
      <c r="P22" s="340"/>
      <c r="Q22" s="250"/>
      <c r="R22" s="250"/>
      <c r="T22" s="168">
        <v>7</v>
      </c>
      <c r="U22" s="168">
        <f>IF(K22&gt;0,1,0)</f>
        <v>0</v>
      </c>
      <c r="V22" s="168" t="str">
        <f>IF(H22&lt;&gt;"",1,"")</f>
        <v/>
      </c>
    </row>
    <row r="23" spans="1:22" ht="18" customHeight="1" x14ac:dyDescent="0.25">
      <c r="A23" s="249"/>
      <c r="B23" s="244"/>
      <c r="C23" s="244"/>
      <c r="D23" s="244"/>
      <c r="E23" s="244"/>
      <c r="F23" s="275"/>
      <c r="G23" s="244"/>
      <c r="H23" s="211"/>
      <c r="I23" s="244"/>
      <c r="J23" s="248" t="str">
        <f>IF(LEN(J25)&gt;253,$V$14,"")</f>
        <v/>
      </c>
      <c r="K23" s="244"/>
      <c r="L23" s="244"/>
      <c r="M23" s="248" t="str">
        <f>IF(LEN(M25)&gt;253,$V$14,"")</f>
        <v/>
      </c>
      <c r="N23" s="248" t="str">
        <f>IF(LEN(N25)&gt;253,$V$14,"")</f>
        <v/>
      </c>
      <c r="O23" s="244"/>
      <c r="P23" s="244"/>
      <c r="Q23" s="244"/>
      <c r="R23" s="244"/>
    </row>
    <row r="24" spans="1:22" ht="18" customHeight="1" x14ac:dyDescent="0.25">
      <c r="A24" s="249"/>
      <c r="B24" s="244"/>
      <c r="C24" s="244"/>
      <c r="D24" s="244"/>
      <c r="E24" s="244"/>
      <c r="F24" s="273" t="b">
        <f>NOT(TRIM(H25)="")</f>
        <v>0</v>
      </c>
      <c r="G24" s="244"/>
      <c r="H24" s="210" t="str">
        <f>IF(H22="", "",    IF(H25="","Pick cost type from drop-down","Type of Cost"))</f>
        <v/>
      </c>
      <c r="I24" s="250" t="str">
        <f>IF($H25&lt;&gt;"",IF(ISNA(VLOOKUP($H25,RefData!$J$6:$V$14,I$14,0)), " ",VLOOKUP($H25,RefData!$J$6:$V$14,I$14,0)),"")</f>
        <v/>
      </c>
      <c r="J24" s="250" t="str">
        <f>IF($H25&lt;&gt;"",IF(ISNA(VLOOKUP($H25,RefData!$J$6:$V$14,J$14,0)), " ",VLOOKUP($H25,RefData!$J$6:$V$14,J$14,0)),"")</f>
        <v/>
      </c>
      <c r="K24" s="250" t="str">
        <f>IF($H25&lt;&gt;"",IF(ISNA(VLOOKUP($H25,RefData!$J$6:$V$14,K$14,0)), " ",VLOOKUP($H25,RefData!$J$6:$V$14,K$14,0)),"")</f>
        <v/>
      </c>
      <c r="L24" s="250" t="str">
        <f>IF($H25&lt;&gt;"",IF(ISNA(VLOOKUP($H25,RefData!$J$6:$V$14,L$14,0)), " ",VLOOKUP($H25,RefData!$J$6:$V$14,L$14,0)),"")</f>
        <v/>
      </c>
      <c r="M24" s="250" t="str">
        <f>IF($H25&lt;&gt;"",IF(ISNA(VLOOKUP($H25,RefData!$J$6:$V$14,M$14,0)), " ",VLOOKUP($H25,RefData!$J$6:$V$14,M$14,0)),"")</f>
        <v/>
      </c>
      <c r="N24" s="250" t="str">
        <f>IF($H25&lt;&gt;"",IF(ISNA(VLOOKUP($H25,RefData!$J$6:$V$14,N$14,0)), " ",VLOOKUP($H25,RefData!$J$6:$V$14,N$14,0)),"")</f>
        <v/>
      </c>
      <c r="O24" s="250" t="str">
        <f>IF($H25&lt;&gt;"",IF(ISNA(VLOOKUP($H25,RefData!$J$6:$V$14,O$14,0)), " ",VLOOKUP($H25,RefData!$J$6:$V$14,O$14,0)),"")</f>
        <v/>
      </c>
      <c r="P24" s="250" t="str">
        <f>IF($H25&lt;&gt;"",IF(ISNA(VLOOKUP($H25,RefData!$J$6:$V$14,P$14,0)), " ",VLOOKUP($H25,RefData!$J$6:$V$14,P$14,0)),"")</f>
        <v/>
      </c>
      <c r="Q24" s="244"/>
      <c r="R24" s="244"/>
    </row>
    <row r="25" spans="1:22" ht="18" customHeight="1" x14ac:dyDescent="0.25">
      <c r="A25" s="249" t="str">
        <f>V25</f>
        <v/>
      </c>
      <c r="B25" s="244"/>
      <c r="C25" s="244"/>
      <c r="D25" s="342"/>
      <c r="E25" s="244"/>
      <c r="F25" s="274" t="b">
        <f>IF(ISERR(FIND(H25,RefData!$J$15)),FALSE,TRUE)</f>
        <v>1</v>
      </c>
      <c r="G25" s="244"/>
      <c r="H25" s="339" t="s">
        <v>302</v>
      </c>
      <c r="I25" s="340"/>
      <c r="J25" s="340"/>
      <c r="K25" s="341"/>
      <c r="L25" s="340"/>
      <c r="M25" s="340"/>
      <c r="N25" s="340"/>
      <c r="O25" s="340"/>
      <c r="P25" s="340"/>
      <c r="Q25" s="250"/>
      <c r="R25" s="250"/>
      <c r="T25" s="168">
        <v>7</v>
      </c>
      <c r="U25" s="168">
        <f>IF(K25&gt;0,1,0)</f>
        <v>0</v>
      </c>
      <c r="V25" s="168" t="str">
        <f>IF(H25&lt;&gt;"",V22+1,"")</f>
        <v/>
      </c>
    </row>
    <row r="26" spans="1:22" ht="18" customHeight="1" x14ac:dyDescent="0.25">
      <c r="A26" s="249"/>
      <c r="B26" s="244"/>
      <c r="C26" s="244"/>
      <c r="D26" s="244"/>
      <c r="E26" s="244"/>
      <c r="F26" s="275"/>
      <c r="G26" s="244"/>
      <c r="H26" s="211"/>
      <c r="I26" s="244"/>
      <c r="J26" s="248" t="str">
        <f>IF(LEN(J28)&gt;253,$V$14,"")</f>
        <v/>
      </c>
      <c r="K26" s="244"/>
      <c r="L26" s="244"/>
      <c r="M26" s="248" t="str">
        <f>IF(LEN(M28)&gt;253,$V$14,"")</f>
        <v/>
      </c>
      <c r="N26" s="248" t="str">
        <f>IF(LEN(N28)&gt;253,$V$14,"")</f>
        <v/>
      </c>
      <c r="O26" s="244"/>
      <c r="P26" s="244"/>
      <c r="Q26" s="244"/>
      <c r="R26" s="244"/>
    </row>
    <row r="27" spans="1:22" ht="18" customHeight="1" x14ac:dyDescent="0.25">
      <c r="A27" s="249"/>
      <c r="B27" s="244"/>
      <c r="C27" s="244"/>
      <c r="D27" s="244"/>
      <c r="E27" s="244"/>
      <c r="F27" s="273" t="b">
        <f>NOT(TRIM(H28)="")</f>
        <v>0</v>
      </c>
      <c r="G27" s="244"/>
      <c r="H27" s="210" t="str">
        <f>IF(H25="", "",    IF(H28="","Pick cost type from drop-down","Type of Cost"))</f>
        <v/>
      </c>
      <c r="I27" s="250" t="str">
        <f>IF($H28&lt;&gt;"",IF(ISNA(VLOOKUP($H28,RefData!$J$6:$V$14,I$14,0)), " ",VLOOKUP($H28,RefData!$J$6:$V$14,I$14,0)),"")</f>
        <v/>
      </c>
      <c r="J27" s="250" t="str">
        <f>IF($H28&lt;&gt;"",IF(ISNA(VLOOKUP($H28,RefData!$J$6:$V$14,J$14,0)), " ",VLOOKUP($H28,RefData!$J$6:$V$14,J$14,0)),"")</f>
        <v/>
      </c>
      <c r="K27" s="250" t="str">
        <f>IF($H28&lt;&gt;"",IF(ISNA(VLOOKUP($H28,RefData!$J$6:$V$14,K$14,0)), " ",VLOOKUP($H28,RefData!$J$6:$V$14,K$14,0)),"")</f>
        <v/>
      </c>
      <c r="L27" s="250" t="str">
        <f>IF($H28&lt;&gt;"",IF(ISNA(VLOOKUP($H28,RefData!$J$6:$V$14,L$14,0)), " ",VLOOKUP($H28,RefData!$J$6:$V$14,L$14,0)),"")</f>
        <v/>
      </c>
      <c r="M27" s="250" t="str">
        <f>IF($H28&lt;&gt;"",IF(ISNA(VLOOKUP($H28,RefData!$J$6:$V$14,M$14,0)), " ",VLOOKUP($H28,RefData!$J$6:$V$14,M$14,0)),"")</f>
        <v/>
      </c>
      <c r="N27" s="250" t="str">
        <f>IF($H28&lt;&gt;"",IF(ISNA(VLOOKUP($H28,RefData!$J$6:$V$14,N$14,0)), " ",VLOOKUP($H28,RefData!$J$6:$V$14,N$14,0)),"")</f>
        <v/>
      </c>
      <c r="O27" s="250" t="str">
        <f>IF($H28&lt;&gt;"",IF(ISNA(VLOOKUP($H28,RefData!$J$6:$V$14,O$14,0)), " ",VLOOKUP($H28,RefData!$J$6:$V$14,O$14,0)),"")</f>
        <v/>
      </c>
      <c r="P27" s="250" t="str">
        <f>IF($H28&lt;&gt;"",IF(ISNA(VLOOKUP($H28,RefData!$J$6:$V$14,P$14,0)), " ",VLOOKUP($H28,RefData!$J$6:$V$14,P$14,0)),"")</f>
        <v/>
      </c>
      <c r="Q27" s="244"/>
      <c r="R27" s="244"/>
    </row>
    <row r="28" spans="1:22" ht="18" customHeight="1" x14ac:dyDescent="0.25">
      <c r="A28" s="249" t="str">
        <f>V28</f>
        <v/>
      </c>
      <c r="B28" s="244"/>
      <c r="C28" s="244"/>
      <c r="D28" s="342"/>
      <c r="E28" s="244"/>
      <c r="F28" s="274" t="b">
        <f>IF(ISERR(FIND(H28,RefData!$J$15)),FALSE,TRUE)</f>
        <v>1</v>
      </c>
      <c r="G28" s="244"/>
      <c r="H28" s="339" t="s">
        <v>302</v>
      </c>
      <c r="I28" s="340"/>
      <c r="J28" s="340"/>
      <c r="K28" s="341"/>
      <c r="L28" s="340"/>
      <c r="M28" s="340"/>
      <c r="N28" s="340"/>
      <c r="O28" s="340"/>
      <c r="P28" s="340"/>
      <c r="Q28" s="250"/>
      <c r="R28" s="250"/>
      <c r="T28" s="168">
        <v>0</v>
      </c>
      <c r="U28" s="168">
        <f>IF(K28&gt;0,1,0)</f>
        <v>0</v>
      </c>
      <c r="V28" s="168" t="str">
        <f>IF(H28&lt;&gt;"",V25+1,"")</f>
        <v/>
      </c>
    </row>
    <row r="29" spans="1:22" ht="18" customHeight="1" x14ac:dyDescent="0.25">
      <c r="A29" s="249"/>
      <c r="B29" s="244"/>
      <c r="C29" s="244"/>
      <c r="D29" s="244"/>
      <c r="E29" s="244"/>
      <c r="F29" s="275"/>
      <c r="G29" s="244"/>
      <c r="H29" s="211"/>
      <c r="I29" s="244"/>
      <c r="J29" s="248" t="str">
        <f>IF(LEN(J31)&gt;253,$V$14,"")</f>
        <v/>
      </c>
      <c r="K29" s="244"/>
      <c r="L29" s="244"/>
      <c r="M29" s="248" t="str">
        <f>IF(LEN(M31)&gt;253,$V$14,"")</f>
        <v/>
      </c>
      <c r="N29" s="248" t="str">
        <f>IF(LEN(N31)&gt;253,$V$14,"")</f>
        <v/>
      </c>
      <c r="O29" s="244"/>
      <c r="P29" s="244"/>
      <c r="Q29" s="244"/>
      <c r="R29" s="244"/>
    </row>
    <row r="30" spans="1:22" ht="18" customHeight="1" x14ac:dyDescent="0.25">
      <c r="A30" s="249"/>
      <c r="B30" s="244"/>
      <c r="C30" s="244"/>
      <c r="D30" s="244"/>
      <c r="E30" s="244"/>
      <c r="F30" s="273" t="b">
        <f>NOT(TRIM(H31)="")</f>
        <v>0</v>
      </c>
      <c r="G30" s="244"/>
      <c r="H30" s="210" t="str">
        <f>IF(H28="", "",    IF(H31="","Pick cost type from drop-down","Type of Cost"))</f>
        <v/>
      </c>
      <c r="I30" s="250" t="str">
        <f>IF($H31&lt;&gt;"",IF(ISNA(VLOOKUP($H31,RefData!$J$6:$V$14,I$14,0)), " ",VLOOKUP($H31,RefData!$J$6:$V$14,I$14,0)),"")</f>
        <v/>
      </c>
      <c r="J30" s="250" t="str">
        <f>IF($H31&lt;&gt;"",IF(ISNA(VLOOKUP($H31,RefData!$J$6:$V$14,J$14,0)), " ",VLOOKUP($H31,RefData!$J$6:$V$14,J$14,0)),"")</f>
        <v/>
      </c>
      <c r="K30" s="250" t="str">
        <f>IF($H31&lt;&gt;"",IF(ISNA(VLOOKUP($H31,RefData!$J$6:$V$14,K$14,0)), " ",VLOOKUP($H31,RefData!$J$6:$V$14,K$14,0)),"")</f>
        <v/>
      </c>
      <c r="L30" s="250" t="str">
        <f>IF($H31&lt;&gt;"",IF(ISNA(VLOOKUP($H31,RefData!$J$6:$V$14,L$14,0)), " ",VLOOKUP($H31,RefData!$J$6:$V$14,L$14,0)),"")</f>
        <v/>
      </c>
      <c r="M30" s="250" t="str">
        <f>IF($H31&lt;&gt;"",IF(ISNA(VLOOKUP($H31,RefData!$J$6:$V$14,M$14,0)), " ",VLOOKUP($H31,RefData!$J$6:$V$14,M$14,0)),"")</f>
        <v/>
      </c>
      <c r="N30" s="250" t="str">
        <f>IF($H31&lt;&gt;"",IF(ISNA(VLOOKUP($H31,RefData!$J$6:$V$14,N$14,0)), " ",VLOOKUP($H31,RefData!$J$6:$V$14,N$14,0)),"")</f>
        <v/>
      </c>
      <c r="O30" s="250" t="str">
        <f>IF($H31&lt;&gt;"",IF(ISNA(VLOOKUP($H31,RefData!$J$6:$V$14,O$14,0)), " ",VLOOKUP($H31,RefData!$J$6:$V$14,O$14,0)),"")</f>
        <v/>
      </c>
      <c r="P30" s="250" t="str">
        <f>IF($H31&lt;&gt;"",IF(ISNA(VLOOKUP($H31,RefData!$J$6:$V$14,P$14,0)), " ",VLOOKUP($H31,RefData!$J$6:$V$14,P$14,0)),"")</f>
        <v/>
      </c>
      <c r="Q30" s="244"/>
      <c r="R30" s="244"/>
    </row>
    <row r="31" spans="1:22" ht="18" customHeight="1" x14ac:dyDescent="0.25">
      <c r="A31" s="249" t="str">
        <f>V31</f>
        <v/>
      </c>
      <c r="B31" s="244"/>
      <c r="C31" s="244"/>
      <c r="D31" s="342"/>
      <c r="E31" s="244"/>
      <c r="F31" s="274" t="b">
        <f>IF(ISERR(FIND(H31,RefData!$J$15)),FALSE,TRUE)</f>
        <v>1</v>
      </c>
      <c r="G31" s="244"/>
      <c r="H31" s="339" t="s">
        <v>302</v>
      </c>
      <c r="I31" s="340"/>
      <c r="J31" s="340"/>
      <c r="K31" s="341"/>
      <c r="L31" s="340"/>
      <c r="M31" s="340"/>
      <c r="N31" s="340"/>
      <c r="O31" s="340"/>
      <c r="P31" s="340"/>
      <c r="Q31" s="250"/>
      <c r="R31" s="250"/>
      <c r="T31" s="168">
        <v>0</v>
      </c>
      <c r="U31" s="168">
        <f>IF(K31&gt;0,1,0)</f>
        <v>0</v>
      </c>
      <c r="V31" s="168" t="str">
        <f>IF(H31&lt;&gt;"",V28+1,"")</f>
        <v/>
      </c>
    </row>
    <row r="32" spans="1:22" ht="18" customHeight="1" x14ac:dyDescent="0.25">
      <c r="A32" s="249"/>
      <c r="B32" s="244"/>
      <c r="C32" s="244"/>
      <c r="D32" s="244"/>
      <c r="E32" s="244"/>
      <c r="F32" s="275"/>
      <c r="G32" s="244"/>
      <c r="H32" s="211"/>
      <c r="I32" s="244"/>
      <c r="J32" s="248" t="str">
        <f>IF(LEN(J34)&gt;253,$V$14,"")</f>
        <v/>
      </c>
      <c r="K32" s="244"/>
      <c r="L32" s="244"/>
      <c r="M32" s="248" t="str">
        <f>IF(LEN(M34)&gt;253,$V$14,"")</f>
        <v/>
      </c>
      <c r="N32" s="248" t="str">
        <f>IF(LEN(N34)&gt;253,$V$14,"")</f>
        <v/>
      </c>
      <c r="O32" s="244"/>
      <c r="P32" s="244"/>
      <c r="Q32" s="244"/>
      <c r="R32" s="244"/>
    </row>
    <row r="33" spans="1:22" ht="18" customHeight="1" x14ac:dyDescent="0.25">
      <c r="A33" s="249"/>
      <c r="B33" s="244"/>
      <c r="C33" s="244"/>
      <c r="D33" s="244"/>
      <c r="E33" s="244"/>
      <c r="F33" s="273" t="b">
        <f>NOT(TRIM(H34)="")</f>
        <v>0</v>
      </c>
      <c r="G33" s="244"/>
      <c r="H33" s="210" t="str">
        <f>IF(H31="", "",    IF(H34="","Pick cost type from drop-down","Type of Cost"))</f>
        <v/>
      </c>
      <c r="I33" s="250" t="str">
        <f>IF($H34&lt;&gt;"",IF(ISNA(VLOOKUP($H34,RefData!$J$6:$V$14,I$14,0)), " ",VLOOKUP($H34,RefData!$J$6:$V$14,I$14,0)),"")</f>
        <v/>
      </c>
      <c r="J33" s="250" t="str">
        <f>IF($H34&lt;&gt;"",IF(ISNA(VLOOKUP($H34,RefData!$J$6:$V$14,J$14,0)), " ",VLOOKUP($H34,RefData!$J$6:$V$14,J$14,0)),"")</f>
        <v/>
      </c>
      <c r="K33" s="250" t="str">
        <f>IF($H34&lt;&gt;"",IF(ISNA(VLOOKUP($H34,RefData!$J$6:$V$14,K$14,0)), " ",VLOOKUP($H34,RefData!$J$6:$V$14,K$14,0)),"")</f>
        <v/>
      </c>
      <c r="L33" s="250" t="str">
        <f>IF($H34&lt;&gt;"",IF(ISNA(VLOOKUP($H34,RefData!$J$6:$V$14,L$14,0)), " ",VLOOKUP($H34,RefData!$J$6:$V$14,L$14,0)),"")</f>
        <v/>
      </c>
      <c r="M33" s="250" t="str">
        <f>IF($H34&lt;&gt;"",IF(ISNA(VLOOKUP($H34,RefData!$J$6:$V$14,M$14,0)), " ",VLOOKUP($H34,RefData!$J$6:$V$14,M$14,0)),"")</f>
        <v/>
      </c>
      <c r="N33" s="250" t="str">
        <f>IF($H34&lt;&gt;"",IF(ISNA(VLOOKUP($H34,RefData!$J$6:$V$14,N$14,0)), " ",VLOOKUP($H34,RefData!$J$6:$V$14,N$14,0)),"")</f>
        <v/>
      </c>
      <c r="O33" s="250" t="str">
        <f>IF($H34&lt;&gt;"",IF(ISNA(VLOOKUP($H34,RefData!$J$6:$V$14,O$14,0)), " ",VLOOKUP($H34,RefData!$J$6:$V$14,O$14,0)),"")</f>
        <v/>
      </c>
      <c r="P33" s="250" t="str">
        <f>IF($H34&lt;&gt;"",IF(ISNA(VLOOKUP($H34,RefData!$J$6:$V$14,P$14,0)), " ",VLOOKUP($H34,RefData!$J$6:$V$14,P$14,0)),"")</f>
        <v/>
      </c>
      <c r="Q33" s="244"/>
      <c r="R33" s="244"/>
    </row>
    <row r="34" spans="1:22" ht="18" customHeight="1" x14ac:dyDescent="0.25">
      <c r="A34" s="249" t="str">
        <f>V34</f>
        <v/>
      </c>
      <c r="B34" s="244"/>
      <c r="C34" s="244"/>
      <c r="D34" s="342"/>
      <c r="E34" s="244"/>
      <c r="F34" s="274" t="b">
        <f>IF(ISERR(FIND(H34,RefData!$J$15)),FALSE,TRUE)</f>
        <v>1</v>
      </c>
      <c r="G34" s="244"/>
      <c r="H34" s="339"/>
      <c r="I34" s="340"/>
      <c r="J34" s="340"/>
      <c r="K34" s="341"/>
      <c r="L34" s="340"/>
      <c r="M34" s="340"/>
      <c r="N34" s="340"/>
      <c r="O34" s="340"/>
      <c r="P34" s="340"/>
      <c r="Q34" s="250"/>
      <c r="R34" s="250"/>
      <c r="T34" s="168">
        <v>0</v>
      </c>
      <c r="U34" s="168">
        <f>IF(K34&gt;0,1,0)</f>
        <v>0</v>
      </c>
      <c r="V34" s="168" t="str">
        <f>IF(H34&lt;&gt;"",V31+1,"")</f>
        <v/>
      </c>
    </row>
    <row r="35" spans="1:22" ht="18" customHeight="1" x14ac:dyDescent="0.25">
      <c r="A35" s="249"/>
      <c r="B35" s="244"/>
      <c r="C35" s="244"/>
      <c r="D35" s="244"/>
      <c r="E35" s="244"/>
      <c r="F35" s="275"/>
      <c r="G35" s="244"/>
      <c r="H35" s="211"/>
      <c r="I35" s="244"/>
      <c r="J35" s="248" t="str">
        <f>IF(LEN(J37)&gt;253,$V$14,"")</f>
        <v/>
      </c>
      <c r="K35" s="244"/>
      <c r="L35" s="244"/>
      <c r="M35" s="248" t="str">
        <f>IF(LEN(M37)&gt;253,$V$14,"")</f>
        <v/>
      </c>
      <c r="N35" s="248" t="str">
        <f>IF(LEN(N37)&gt;253,$V$14,"")</f>
        <v/>
      </c>
      <c r="O35" s="244"/>
      <c r="P35" s="244"/>
      <c r="Q35" s="244"/>
      <c r="R35" s="244"/>
    </row>
    <row r="36" spans="1:22" ht="18" customHeight="1" x14ac:dyDescent="0.25">
      <c r="A36" s="249"/>
      <c r="B36" s="244"/>
      <c r="C36" s="244"/>
      <c r="D36" s="244"/>
      <c r="E36" s="244"/>
      <c r="F36" s="273" t="b">
        <f>NOT(TRIM(H37)="")</f>
        <v>0</v>
      </c>
      <c r="G36" s="244"/>
      <c r="H36" s="210" t="str">
        <f>IF(H34="", "",    IF(H37="","Pick cost type from drop-down","Type of Cost"))</f>
        <v/>
      </c>
      <c r="I36" s="250" t="str">
        <f>IF($H37&lt;&gt;"",IF(ISNA(VLOOKUP($H37,RefData!$J$6:$V$14,I$14,0)), " ",VLOOKUP($H37,RefData!$J$6:$V$14,I$14,0)),"")</f>
        <v/>
      </c>
      <c r="J36" s="250" t="str">
        <f>IF($H37&lt;&gt;"",IF(ISNA(VLOOKUP($H37,RefData!$J$6:$V$14,J$14,0)), " ",VLOOKUP($H37,RefData!$J$6:$V$14,J$14,0)),"")</f>
        <v/>
      </c>
      <c r="K36" s="250" t="str">
        <f>IF($H37&lt;&gt;"",IF(ISNA(VLOOKUP($H37,RefData!$J$6:$V$14,K$14,0)), " ",VLOOKUP($H37,RefData!$J$6:$V$14,K$14,0)),"")</f>
        <v/>
      </c>
      <c r="L36" s="250" t="str">
        <f>IF($H37&lt;&gt;"",IF(ISNA(VLOOKUP($H37,RefData!$J$6:$V$14,L$14,0)), " ",VLOOKUP($H37,RefData!$J$6:$V$14,L$14,0)),"")</f>
        <v/>
      </c>
      <c r="M36" s="250" t="str">
        <f>IF($H37&lt;&gt;"",IF(ISNA(VLOOKUP($H37,RefData!$J$6:$V$14,M$14,0)), " ",VLOOKUP($H37,RefData!$J$6:$V$14,M$14,0)),"")</f>
        <v/>
      </c>
      <c r="N36" s="250" t="str">
        <f>IF($H37&lt;&gt;"",IF(ISNA(VLOOKUP($H37,RefData!$J$6:$V$14,N$14,0)), " ",VLOOKUP($H37,RefData!$J$6:$V$14,N$14,0)),"")</f>
        <v/>
      </c>
      <c r="O36" s="250" t="str">
        <f>IF($H37&lt;&gt;"",IF(ISNA(VLOOKUP($H37,RefData!$J$6:$V$14,O$14,0)), " ",VLOOKUP($H37,RefData!$J$6:$V$14,O$14,0)),"")</f>
        <v/>
      </c>
      <c r="P36" s="250" t="str">
        <f>IF($H37&lt;&gt;"",IF(ISNA(VLOOKUP($H37,RefData!$J$6:$V$14,P$14,0)), " ",VLOOKUP($H37,RefData!$J$6:$V$14,P$14,0)),"")</f>
        <v/>
      </c>
      <c r="Q36" s="244"/>
      <c r="R36" s="244"/>
    </row>
    <row r="37" spans="1:22" ht="18" customHeight="1" x14ac:dyDescent="0.25">
      <c r="A37" s="249" t="str">
        <f>V37</f>
        <v/>
      </c>
      <c r="B37" s="244"/>
      <c r="C37" s="244"/>
      <c r="D37" s="342"/>
      <c r="E37" s="244"/>
      <c r="F37" s="274" t="b">
        <f>IF(ISERR(FIND(H37,RefData!$J$15)),FALSE,TRUE)</f>
        <v>1</v>
      </c>
      <c r="G37" s="244"/>
      <c r="H37" s="339"/>
      <c r="I37" s="340"/>
      <c r="J37" s="340"/>
      <c r="K37" s="341"/>
      <c r="L37" s="340"/>
      <c r="M37" s="340"/>
      <c r="N37" s="340"/>
      <c r="O37" s="340"/>
      <c r="P37" s="340"/>
      <c r="Q37" s="250"/>
      <c r="R37" s="250"/>
      <c r="T37" s="168">
        <v>0</v>
      </c>
      <c r="U37" s="168">
        <f>IF(K37&gt;0,1,0)</f>
        <v>0</v>
      </c>
      <c r="V37" s="168" t="str">
        <f>IF(H37&lt;&gt;"",V34+1,"")</f>
        <v/>
      </c>
    </row>
    <row r="38" spans="1:22" ht="18" customHeight="1" x14ac:dyDescent="0.25">
      <c r="A38" s="249"/>
      <c r="B38" s="244"/>
      <c r="C38" s="244"/>
      <c r="D38" s="244"/>
      <c r="E38" s="244"/>
      <c r="F38" s="275"/>
      <c r="G38" s="244"/>
      <c r="H38" s="211"/>
      <c r="I38" s="244"/>
      <c r="J38" s="248" t="str">
        <f>IF(LEN(J40)&gt;253,$V$14,"")</f>
        <v/>
      </c>
      <c r="K38" s="244"/>
      <c r="L38" s="244"/>
      <c r="M38" s="248" t="str">
        <f>IF(LEN(M40)&gt;253,$V$14,"")</f>
        <v/>
      </c>
      <c r="N38" s="248" t="str">
        <f>IF(LEN(N40)&gt;253,$V$14,"")</f>
        <v/>
      </c>
      <c r="O38" s="244"/>
      <c r="P38" s="244"/>
      <c r="Q38" s="244"/>
      <c r="R38" s="244"/>
    </row>
    <row r="39" spans="1:22" ht="18" customHeight="1" x14ac:dyDescent="0.25">
      <c r="A39" s="249"/>
      <c r="B39" s="244"/>
      <c r="C39" s="244"/>
      <c r="D39" s="244"/>
      <c r="E39" s="244"/>
      <c r="F39" s="273" t="b">
        <f>NOT(TRIM(H40)="")</f>
        <v>0</v>
      </c>
      <c r="G39" s="244"/>
      <c r="H39" s="210" t="str">
        <f>IF(H37="", "",    IF(H40="","Pick cost type from drop-down","Type of Cost"))</f>
        <v/>
      </c>
      <c r="I39" s="250" t="str">
        <f>IF($H40&lt;&gt;"",IF(ISNA(VLOOKUP($H40,RefData!$J$6:$V$14,I$14,0)), " ",VLOOKUP($H40,RefData!$J$6:$V$14,I$14,0)),"")</f>
        <v/>
      </c>
      <c r="J39" s="250" t="str">
        <f>IF($H40&lt;&gt;"",IF(ISNA(VLOOKUP($H40,RefData!$J$6:$V$14,J$14,0)), " ",VLOOKUP($H40,RefData!$J$6:$V$14,J$14,0)),"")</f>
        <v/>
      </c>
      <c r="K39" s="250" t="str">
        <f>IF($H40&lt;&gt;"",IF(ISNA(VLOOKUP($H40,RefData!$J$6:$V$14,K$14,0)), " ",VLOOKUP($H40,RefData!$J$6:$V$14,K$14,0)),"")</f>
        <v/>
      </c>
      <c r="L39" s="250" t="str">
        <f>IF($H40&lt;&gt;"",IF(ISNA(VLOOKUP($H40,RefData!$J$6:$V$14,L$14,0)), " ",VLOOKUP($H40,RefData!$J$6:$V$14,L$14,0)),"")</f>
        <v/>
      </c>
      <c r="M39" s="250" t="str">
        <f>IF($H40&lt;&gt;"",IF(ISNA(VLOOKUP($H40,RefData!$J$6:$V$14,M$14,0)), " ",VLOOKUP($H40,RefData!$J$6:$V$14,M$14,0)),"")</f>
        <v/>
      </c>
      <c r="N39" s="250" t="str">
        <f>IF($H40&lt;&gt;"",IF(ISNA(VLOOKUP($H40,RefData!$J$6:$V$14,N$14,0)), " ",VLOOKUP($H40,RefData!$J$6:$V$14,N$14,0)),"")</f>
        <v/>
      </c>
      <c r="O39" s="250" t="str">
        <f>IF($H40&lt;&gt;"",IF(ISNA(VLOOKUP($H40,RefData!$J$6:$V$14,O$14,0)), " ",VLOOKUP($H40,RefData!$J$6:$V$14,O$14,0)),"")</f>
        <v/>
      </c>
      <c r="P39" s="250" t="str">
        <f>IF($H40&lt;&gt;"",IF(ISNA(VLOOKUP($H40,RefData!$J$6:$V$14,P$14,0)), " ",VLOOKUP($H40,RefData!$J$6:$V$14,P$14,0)),"")</f>
        <v/>
      </c>
      <c r="Q39" s="244"/>
      <c r="R39" s="244"/>
    </row>
    <row r="40" spans="1:22" ht="18" customHeight="1" x14ac:dyDescent="0.25">
      <c r="A40" s="249" t="str">
        <f>V40</f>
        <v/>
      </c>
      <c r="B40" s="244"/>
      <c r="C40" s="244"/>
      <c r="D40" s="342"/>
      <c r="E40" s="244"/>
      <c r="F40" s="274" t="b">
        <f>IF(ISERR(FIND(H40,RefData!$J$15)),FALSE,TRUE)</f>
        <v>1</v>
      </c>
      <c r="G40" s="244"/>
      <c r="H40" s="339"/>
      <c r="I40" s="340"/>
      <c r="J40" s="340"/>
      <c r="K40" s="341"/>
      <c r="L40" s="340"/>
      <c r="M40" s="340"/>
      <c r="N40" s="340"/>
      <c r="O40" s="340"/>
      <c r="P40" s="340"/>
      <c r="Q40" s="250"/>
      <c r="R40" s="250"/>
      <c r="T40" s="168">
        <v>0</v>
      </c>
      <c r="U40" s="168">
        <f>IF(K40&gt;0,1,0)</f>
        <v>0</v>
      </c>
      <c r="V40" s="168" t="str">
        <f>IF(H40&lt;&gt;"",V37+1,"")</f>
        <v/>
      </c>
    </row>
    <row r="41" spans="1:22" ht="18" customHeight="1" x14ac:dyDescent="0.25">
      <c r="A41" s="249"/>
      <c r="B41" s="244"/>
      <c r="C41" s="244"/>
      <c r="D41" s="244"/>
      <c r="E41" s="244"/>
      <c r="F41" s="275"/>
      <c r="G41" s="244"/>
      <c r="H41" s="211"/>
      <c r="I41" s="244"/>
      <c r="J41" s="248" t="str">
        <f>IF(LEN(J43)&gt;253,$V$14,"")</f>
        <v/>
      </c>
      <c r="K41" s="244"/>
      <c r="L41" s="244"/>
      <c r="M41" s="248" t="str">
        <f>IF(LEN(M43)&gt;253,$V$14,"")</f>
        <v/>
      </c>
      <c r="N41" s="248" t="str">
        <f>IF(LEN(N43)&gt;253,$V$14,"")</f>
        <v/>
      </c>
      <c r="O41" s="244"/>
      <c r="P41" s="244"/>
      <c r="Q41" s="244"/>
      <c r="R41" s="244"/>
    </row>
    <row r="42" spans="1:22" ht="18" customHeight="1" x14ac:dyDescent="0.25">
      <c r="A42" s="249"/>
      <c r="B42" s="244"/>
      <c r="C42" s="244"/>
      <c r="D42" s="244"/>
      <c r="E42" s="244"/>
      <c r="F42" s="273" t="b">
        <f>NOT(TRIM(H43)="")</f>
        <v>0</v>
      </c>
      <c r="G42" s="244"/>
      <c r="H42" s="210" t="str">
        <f>IF(H40="", "",    IF(H43="","Pick cost type from drop-down","Type of Cost"))</f>
        <v/>
      </c>
      <c r="I42" s="250" t="str">
        <f>IF($H43&lt;&gt;"",IF(ISNA(VLOOKUP($H43,RefData!$J$6:$V$14,I$14,0)), " ",VLOOKUP($H43,RefData!$J$6:$V$14,I$14,0)),"")</f>
        <v/>
      </c>
      <c r="J42" s="250" t="str">
        <f>IF($H43&lt;&gt;"",IF(ISNA(VLOOKUP($H43,RefData!$J$6:$V$14,J$14,0)), " ",VLOOKUP($H43,RefData!$J$6:$V$14,J$14,0)),"")</f>
        <v/>
      </c>
      <c r="K42" s="250" t="str">
        <f>IF($H43&lt;&gt;"",IF(ISNA(VLOOKUP($H43,RefData!$J$6:$V$14,K$14,0)), " ",VLOOKUP($H43,RefData!$J$6:$V$14,K$14,0)),"")</f>
        <v/>
      </c>
      <c r="L42" s="250" t="str">
        <f>IF($H43&lt;&gt;"",IF(ISNA(VLOOKUP($H43,RefData!$J$6:$V$14,L$14,0)), " ",VLOOKUP($H43,RefData!$J$6:$V$14,L$14,0)),"")</f>
        <v/>
      </c>
      <c r="M42" s="250" t="str">
        <f>IF($H43&lt;&gt;"",IF(ISNA(VLOOKUP($H43,RefData!$J$6:$V$14,M$14,0)), " ",VLOOKUP($H43,RefData!$J$6:$V$14,M$14,0)),"")</f>
        <v/>
      </c>
      <c r="N42" s="250" t="str">
        <f>IF($H43&lt;&gt;"",IF(ISNA(VLOOKUP($H43,RefData!$J$6:$V$14,N$14,0)), " ",VLOOKUP($H43,RefData!$J$6:$V$14,N$14,0)),"")</f>
        <v/>
      </c>
      <c r="O42" s="250" t="str">
        <f>IF($H43&lt;&gt;"",IF(ISNA(VLOOKUP($H43,RefData!$J$6:$V$14,O$14,0)), " ",VLOOKUP($H43,RefData!$J$6:$V$14,O$14,0)),"")</f>
        <v/>
      </c>
      <c r="P42" s="250" t="str">
        <f>IF($H43&lt;&gt;"",IF(ISNA(VLOOKUP($H43,RefData!$J$6:$V$14,P$14,0)), " ",VLOOKUP($H43,RefData!$J$6:$V$14,P$14,0)),"")</f>
        <v/>
      </c>
      <c r="Q42" s="244"/>
      <c r="R42" s="244"/>
    </row>
    <row r="43" spans="1:22" ht="18" customHeight="1" x14ac:dyDescent="0.25">
      <c r="A43" s="249" t="str">
        <f>V43</f>
        <v/>
      </c>
      <c r="B43" s="244"/>
      <c r="C43" s="244"/>
      <c r="D43" s="342"/>
      <c r="E43" s="244"/>
      <c r="F43" s="274" t="b">
        <f>IF(ISERR(FIND(H43,RefData!$J$15)),FALSE,TRUE)</f>
        <v>1</v>
      </c>
      <c r="G43" s="244"/>
      <c r="H43" s="339"/>
      <c r="I43" s="340"/>
      <c r="J43" s="340"/>
      <c r="K43" s="341"/>
      <c r="L43" s="340"/>
      <c r="M43" s="340"/>
      <c r="N43" s="340"/>
      <c r="O43" s="340"/>
      <c r="P43" s="340"/>
      <c r="Q43" s="250"/>
      <c r="R43" s="250"/>
      <c r="T43" s="168">
        <v>0</v>
      </c>
      <c r="U43" s="168">
        <f>IF(K43&gt;0,1,0)</f>
        <v>0</v>
      </c>
      <c r="V43" s="168" t="str">
        <f>IF(H43&lt;&gt;"",V40+1,"")</f>
        <v/>
      </c>
    </row>
    <row r="44" spans="1:22" ht="18" customHeight="1" x14ac:dyDescent="0.25">
      <c r="A44" s="249"/>
      <c r="B44" s="244"/>
      <c r="C44" s="244"/>
      <c r="D44" s="244"/>
      <c r="E44" s="244"/>
      <c r="F44" s="275"/>
      <c r="G44" s="244"/>
      <c r="H44" s="211"/>
      <c r="I44" s="244"/>
      <c r="J44" s="248" t="str">
        <f>IF(LEN(J46)&gt;253,$V$14,"")</f>
        <v/>
      </c>
      <c r="K44" s="244"/>
      <c r="L44" s="244"/>
      <c r="M44" s="248" t="str">
        <f>IF(LEN(M46)&gt;253,$V$14,"")</f>
        <v/>
      </c>
      <c r="N44" s="248" t="str">
        <f>IF(LEN(N46)&gt;253,$V$14,"")</f>
        <v/>
      </c>
      <c r="O44" s="244"/>
      <c r="P44" s="244"/>
      <c r="Q44" s="244"/>
      <c r="R44" s="244"/>
    </row>
    <row r="45" spans="1:22" ht="18" customHeight="1" x14ac:dyDescent="0.25">
      <c r="A45" s="249"/>
      <c r="B45" s="244"/>
      <c r="C45" s="244"/>
      <c r="D45" s="244"/>
      <c r="E45" s="244"/>
      <c r="F45" s="273" t="b">
        <f>NOT(TRIM(H46)="")</f>
        <v>0</v>
      </c>
      <c r="G45" s="244"/>
      <c r="H45" s="210" t="str">
        <f>IF(H43="", "",    IF(H46="","Pick cost type from drop-down","Type of Cost"))</f>
        <v/>
      </c>
      <c r="I45" s="250" t="str">
        <f>IF($H46&lt;&gt;"",IF(ISNA(VLOOKUP($H46,RefData!$J$6:$V$14,I$14,0)), " ",VLOOKUP($H46,RefData!$J$6:$V$14,I$14,0)),"")</f>
        <v/>
      </c>
      <c r="J45" s="250" t="str">
        <f>IF($H46&lt;&gt;"",IF(ISNA(VLOOKUP($H46,RefData!$J$6:$V$14,J$14,0)), " ",VLOOKUP($H46,RefData!$J$6:$V$14,J$14,0)),"")</f>
        <v/>
      </c>
      <c r="K45" s="250" t="str">
        <f>IF($H46&lt;&gt;"",IF(ISNA(VLOOKUP($H46,RefData!$J$6:$V$14,K$14,0)), " ",VLOOKUP($H46,RefData!$J$6:$V$14,K$14,0)),"")</f>
        <v/>
      </c>
      <c r="L45" s="250" t="str">
        <f>IF($H46&lt;&gt;"",IF(ISNA(VLOOKUP($H46,RefData!$J$6:$V$14,L$14,0)), " ",VLOOKUP($H46,RefData!$J$6:$V$14,L$14,0)),"")</f>
        <v/>
      </c>
      <c r="M45" s="250" t="str">
        <f>IF($H46&lt;&gt;"",IF(ISNA(VLOOKUP($H46,RefData!$J$6:$V$14,M$14,0)), " ",VLOOKUP($H46,RefData!$J$6:$V$14,M$14,0)),"")</f>
        <v/>
      </c>
      <c r="N45" s="250" t="str">
        <f>IF($H46&lt;&gt;"",IF(ISNA(VLOOKUP($H46,RefData!$J$6:$V$14,N$14,0)), " ",VLOOKUP($H46,RefData!$J$6:$V$14,N$14,0)),"")</f>
        <v/>
      </c>
      <c r="O45" s="250" t="str">
        <f>IF($H46&lt;&gt;"",IF(ISNA(VLOOKUP($H46,RefData!$J$6:$V$14,O$14,0)), " ",VLOOKUP($H46,RefData!$J$6:$V$14,O$14,0)),"")</f>
        <v/>
      </c>
      <c r="P45" s="250" t="str">
        <f>IF($H46&lt;&gt;"",IF(ISNA(VLOOKUP($H46,RefData!$J$6:$V$14,P$14,0)), " ",VLOOKUP($H46,RefData!$J$6:$V$14,P$14,0)),"")</f>
        <v/>
      </c>
      <c r="Q45" s="244"/>
      <c r="R45" s="244"/>
    </row>
    <row r="46" spans="1:22" ht="18" customHeight="1" x14ac:dyDescent="0.25">
      <c r="A46" s="249" t="str">
        <f>V46</f>
        <v/>
      </c>
      <c r="B46" s="244"/>
      <c r="C46" s="244"/>
      <c r="D46" s="342"/>
      <c r="E46" s="244"/>
      <c r="F46" s="274" t="b">
        <f>IF(ISERR(FIND(H46,RefData!$J$15)),FALSE,TRUE)</f>
        <v>1</v>
      </c>
      <c r="G46" s="244"/>
      <c r="H46" s="339"/>
      <c r="I46" s="340"/>
      <c r="J46" s="340"/>
      <c r="K46" s="341"/>
      <c r="L46" s="340"/>
      <c r="M46" s="340"/>
      <c r="N46" s="340"/>
      <c r="O46" s="340"/>
      <c r="P46" s="340"/>
      <c r="Q46" s="250"/>
      <c r="R46" s="250"/>
      <c r="T46" s="168">
        <v>0</v>
      </c>
      <c r="U46" s="168">
        <f>IF(K46&gt;0,1,0)</f>
        <v>0</v>
      </c>
      <c r="V46" s="168" t="str">
        <f>IF(H46&lt;&gt;"",V43+1,"")</f>
        <v/>
      </c>
    </row>
    <row r="47" spans="1:22" ht="18" customHeight="1" x14ac:dyDescent="0.25">
      <c r="A47" s="249"/>
      <c r="B47" s="244"/>
      <c r="C47" s="244"/>
      <c r="D47" s="244"/>
      <c r="E47" s="244"/>
      <c r="F47" s="275"/>
      <c r="G47" s="244"/>
      <c r="H47" s="211"/>
      <c r="I47" s="244"/>
      <c r="J47" s="248" t="str">
        <f>IF(LEN(J49)&gt;253,$V$14,"")</f>
        <v/>
      </c>
      <c r="K47" s="244"/>
      <c r="L47" s="244"/>
      <c r="M47" s="248" t="str">
        <f>IF(LEN(M49)&gt;253,$V$14,"")</f>
        <v/>
      </c>
      <c r="N47" s="248" t="str">
        <f>IF(LEN(N49)&gt;253,$V$14,"")</f>
        <v/>
      </c>
      <c r="O47" s="244"/>
      <c r="P47" s="244"/>
      <c r="Q47" s="244"/>
      <c r="R47" s="244"/>
    </row>
    <row r="48" spans="1:22" ht="18" customHeight="1" x14ac:dyDescent="0.25">
      <c r="A48" s="249"/>
      <c r="B48" s="244"/>
      <c r="C48" s="244"/>
      <c r="D48" s="244"/>
      <c r="E48" s="244"/>
      <c r="F48" s="273" t="b">
        <f>NOT(TRIM(H49)="")</f>
        <v>0</v>
      </c>
      <c r="G48" s="244"/>
      <c r="H48" s="210" t="str">
        <f>IF(H46="", "",    IF(H49="","Pick cost type from drop-down","Type of Cost"))</f>
        <v/>
      </c>
      <c r="I48" s="250" t="str">
        <f>IF($H49&lt;&gt;"",IF(ISNA(VLOOKUP($H49,RefData!$J$6:$V$14,I$14,0)), " ",VLOOKUP($H49,RefData!$J$6:$V$14,I$14,0)),"")</f>
        <v/>
      </c>
      <c r="J48" s="250" t="str">
        <f>IF($H49&lt;&gt;"",IF(ISNA(VLOOKUP($H49,RefData!$J$6:$V$14,J$14,0)), " ",VLOOKUP($H49,RefData!$J$6:$V$14,J$14,0)),"")</f>
        <v/>
      </c>
      <c r="K48" s="250" t="str">
        <f>IF($H49&lt;&gt;"",IF(ISNA(VLOOKUP($H49,RefData!$J$6:$V$14,K$14,0)), " ",VLOOKUP($H49,RefData!$J$6:$V$14,K$14,0)),"")</f>
        <v/>
      </c>
      <c r="L48" s="250" t="str">
        <f>IF($H49&lt;&gt;"",IF(ISNA(VLOOKUP($H49,RefData!$J$6:$V$14,L$14,0)), " ",VLOOKUP($H49,RefData!$J$6:$V$14,L$14,0)),"")</f>
        <v/>
      </c>
      <c r="M48" s="250" t="str">
        <f>IF($H49&lt;&gt;"",IF(ISNA(VLOOKUP($H49,RefData!$J$6:$V$14,M$14,0)), " ",VLOOKUP($H49,RefData!$J$6:$V$14,M$14,0)),"")</f>
        <v/>
      </c>
      <c r="N48" s="250" t="str">
        <f>IF($H49&lt;&gt;"",IF(ISNA(VLOOKUP($H49,RefData!$J$6:$V$14,N$14,0)), " ",VLOOKUP($H49,RefData!$J$6:$V$14,N$14,0)),"")</f>
        <v/>
      </c>
      <c r="O48" s="250" t="str">
        <f>IF($H49&lt;&gt;"",IF(ISNA(VLOOKUP($H49,RefData!$J$6:$V$14,O$14,0)), " ",VLOOKUP($H49,RefData!$J$6:$V$14,O$14,0)),"")</f>
        <v/>
      </c>
      <c r="P48" s="250" t="str">
        <f>IF($H49&lt;&gt;"",IF(ISNA(VLOOKUP($H49,RefData!$J$6:$V$14,P$14,0)), " ",VLOOKUP($H49,RefData!$J$6:$V$14,P$14,0)),"")</f>
        <v/>
      </c>
      <c r="Q48" s="244"/>
      <c r="R48" s="244"/>
    </row>
    <row r="49" spans="1:28" ht="18" customHeight="1" x14ac:dyDescent="0.25">
      <c r="A49" s="249" t="str">
        <f>V49</f>
        <v/>
      </c>
      <c r="B49" s="244"/>
      <c r="C49" s="244"/>
      <c r="D49" s="342"/>
      <c r="E49" s="244"/>
      <c r="F49" s="274" t="b">
        <f>IF(ISERR(FIND(H49,RefData!$J$15)),FALSE,TRUE)</f>
        <v>1</v>
      </c>
      <c r="G49" s="244"/>
      <c r="H49" s="339"/>
      <c r="I49" s="340"/>
      <c r="J49" s="340"/>
      <c r="K49" s="341"/>
      <c r="L49" s="340"/>
      <c r="M49" s="340"/>
      <c r="N49" s="340"/>
      <c r="O49" s="340"/>
      <c r="P49" s="340"/>
      <c r="Q49" s="250"/>
      <c r="R49" s="250"/>
      <c r="T49" s="168">
        <v>0</v>
      </c>
      <c r="U49" s="168">
        <f>IF(K49&gt;0,1,0)</f>
        <v>0</v>
      </c>
      <c r="V49" s="168" t="str">
        <f>IF(H49&lt;&gt;"",V46+1,"")</f>
        <v/>
      </c>
    </row>
    <row r="50" spans="1:28" ht="18" customHeight="1" x14ac:dyDescent="0.25">
      <c r="A50" s="249"/>
      <c r="B50" s="244"/>
      <c r="C50" s="244"/>
      <c r="D50" s="244"/>
      <c r="E50" s="244"/>
      <c r="F50" s="275"/>
      <c r="G50" s="244"/>
      <c r="H50" s="211"/>
      <c r="I50" s="244"/>
      <c r="J50" s="248" t="str">
        <f>IF(LEN(J52)&gt;253,$V$14,"")</f>
        <v/>
      </c>
      <c r="K50" s="244"/>
      <c r="L50" s="244"/>
      <c r="M50" s="248" t="str">
        <f>IF(LEN(M52)&gt;253,$V$14,"")</f>
        <v/>
      </c>
      <c r="N50" s="248" t="str">
        <f>IF(LEN(N52)&gt;253,$V$14,"")</f>
        <v/>
      </c>
      <c r="O50" s="244"/>
      <c r="P50" s="244"/>
      <c r="Q50" s="244"/>
      <c r="R50" s="244"/>
    </row>
    <row r="51" spans="1:28" ht="18" customHeight="1" x14ac:dyDescent="0.25">
      <c r="A51" s="249"/>
      <c r="B51" s="244"/>
      <c r="C51" s="244"/>
      <c r="D51" s="244"/>
      <c r="E51" s="244"/>
      <c r="F51" s="273" t="b">
        <f>NOT(TRIM(H52)="")</f>
        <v>0</v>
      </c>
      <c r="G51" s="244"/>
      <c r="H51" s="210" t="str">
        <f>IF(H49="", "",    IF(H52="","Pick cost type from drop-down","Type of Cost"))</f>
        <v/>
      </c>
      <c r="I51" s="250" t="str">
        <f>IF($H52&lt;&gt;"",IF(ISNA(VLOOKUP($H52,RefData!$J$6:$V$14,I$14,0)), " ",VLOOKUP($H52,RefData!$J$6:$V$14,I$14,0)),"")</f>
        <v/>
      </c>
      <c r="J51" s="250" t="str">
        <f>IF($H52&lt;&gt;"",IF(ISNA(VLOOKUP($H52,RefData!$J$6:$V$14,J$14,0)), " ",VLOOKUP($H52,RefData!$J$6:$V$14,J$14,0)),"")</f>
        <v/>
      </c>
      <c r="K51" s="250" t="str">
        <f>IF($H52&lt;&gt;"",IF(ISNA(VLOOKUP($H52,RefData!$J$6:$V$14,K$14,0)), " ",VLOOKUP($H52,RefData!$J$6:$V$14,K$14,0)),"")</f>
        <v/>
      </c>
      <c r="L51" s="250" t="str">
        <f>IF($H52&lt;&gt;"",IF(ISNA(VLOOKUP($H52,RefData!$J$6:$V$14,L$14,0)), " ",VLOOKUP($H52,RefData!$J$6:$V$14,L$14,0)),"")</f>
        <v/>
      </c>
      <c r="M51" s="250" t="str">
        <f>IF($H52&lt;&gt;"",IF(ISNA(VLOOKUP($H52,RefData!$J$6:$V$14,M$14,0)), " ",VLOOKUP($H52,RefData!$J$6:$V$14,M$14,0)),"")</f>
        <v/>
      </c>
      <c r="N51" s="250" t="str">
        <f>IF($H52&lt;&gt;"",IF(ISNA(VLOOKUP($H52,RefData!$J$6:$V$14,N$14,0)), " ",VLOOKUP($H52,RefData!$J$6:$V$14,N$14,0)),"")</f>
        <v/>
      </c>
      <c r="O51" s="250" t="str">
        <f>IF($H52&lt;&gt;"",IF(ISNA(VLOOKUP($H52,RefData!$J$6:$V$14,O$14,0)), " ",VLOOKUP($H52,RefData!$J$6:$V$14,O$14,0)),"")</f>
        <v/>
      </c>
      <c r="P51" s="250" t="str">
        <f>IF($H52&lt;&gt;"",IF(ISNA(VLOOKUP($H52,RefData!$J$6:$V$14,P$14,0)), " ",VLOOKUP($H52,RefData!$J$6:$V$14,P$14,0)),"")</f>
        <v/>
      </c>
      <c r="Q51" s="244"/>
      <c r="R51" s="244"/>
    </row>
    <row r="52" spans="1:28" ht="18" customHeight="1" x14ac:dyDescent="0.25">
      <c r="A52" s="249" t="str">
        <f>V52</f>
        <v/>
      </c>
      <c r="B52" s="244"/>
      <c r="C52" s="244"/>
      <c r="D52" s="342"/>
      <c r="E52" s="244"/>
      <c r="F52" s="274" t="b">
        <f>IF(ISERR(FIND(H52,RefData!$J$15)),FALSE,TRUE)</f>
        <v>1</v>
      </c>
      <c r="G52" s="244"/>
      <c r="H52" s="339"/>
      <c r="I52" s="340"/>
      <c r="J52" s="340"/>
      <c r="K52" s="341"/>
      <c r="L52" s="340"/>
      <c r="M52" s="340"/>
      <c r="N52" s="340"/>
      <c r="O52" s="340"/>
      <c r="P52" s="340"/>
      <c r="Q52" s="250"/>
      <c r="R52" s="250"/>
      <c r="T52" s="168">
        <v>0</v>
      </c>
      <c r="U52" s="168">
        <f>IF(K52&gt;0,1,0)</f>
        <v>0</v>
      </c>
      <c r="V52" s="168" t="str">
        <f>IF(H52&lt;&gt;"",V49+1,"")</f>
        <v/>
      </c>
    </row>
    <row r="53" spans="1:28" ht="18" customHeight="1" x14ac:dyDescent="0.25">
      <c r="A53" s="249"/>
      <c r="B53" s="244"/>
      <c r="C53" s="244"/>
      <c r="D53" s="244"/>
      <c r="E53" s="244"/>
      <c r="F53" s="275"/>
      <c r="G53" s="244"/>
      <c r="H53" s="211"/>
      <c r="I53" s="244"/>
      <c r="J53" s="248" t="str">
        <f>IF(LEN(J55)&gt;253,$V$14,"")</f>
        <v/>
      </c>
      <c r="K53" s="244"/>
      <c r="L53" s="244"/>
      <c r="M53" s="248" t="str">
        <f>IF(LEN(M55)&gt;253,$V$14,"")</f>
        <v/>
      </c>
      <c r="N53" s="248" t="str">
        <f>IF(LEN(N55)&gt;253,$V$14,"")</f>
        <v/>
      </c>
      <c r="O53" s="244"/>
      <c r="P53" s="244"/>
      <c r="Q53" s="244"/>
      <c r="R53" s="244"/>
    </row>
    <row r="54" spans="1:28" ht="18" customHeight="1" x14ac:dyDescent="0.25">
      <c r="A54" s="249"/>
      <c r="B54" s="244"/>
      <c r="C54" s="244"/>
      <c r="D54" s="244"/>
      <c r="E54" s="244"/>
      <c r="F54" s="273" t="b">
        <f>NOT(TRIM(H55)="")</f>
        <v>0</v>
      </c>
      <c r="G54" s="244"/>
      <c r="H54" s="210" t="str">
        <f>IF(H52="", "",    IF(H55="","Pick cost type from drop-down","Type of Cost"))</f>
        <v/>
      </c>
      <c r="I54" s="250" t="str">
        <f>IF($H55&lt;&gt;"",IF(ISNA(VLOOKUP($H55,RefData!$J$6:$V$14,I$14,0)), " ",VLOOKUP($H55,RefData!$J$6:$V$14,I$14,0)),"")</f>
        <v/>
      </c>
      <c r="J54" s="250" t="str">
        <f>IF($H55&lt;&gt;"",IF(ISNA(VLOOKUP($H55,RefData!$J$6:$V$14,J$14,0)), " ",VLOOKUP($H55,RefData!$J$6:$V$14,J$14,0)),"")</f>
        <v/>
      </c>
      <c r="K54" s="250" t="str">
        <f>IF($H55&lt;&gt;"",IF(ISNA(VLOOKUP($H55,RefData!$J$6:$V$14,K$14,0)), " ",VLOOKUP($H55,RefData!$J$6:$V$14,K$14,0)),"")</f>
        <v/>
      </c>
      <c r="L54" s="250" t="str">
        <f>IF($H55&lt;&gt;"",IF(ISNA(VLOOKUP($H55,RefData!$J$6:$V$14,L$14,0)), " ",VLOOKUP($H55,RefData!$J$6:$V$14,L$14,0)),"")</f>
        <v/>
      </c>
      <c r="M54" s="250" t="str">
        <f>IF($H55&lt;&gt;"",IF(ISNA(VLOOKUP($H55,RefData!$J$6:$V$14,M$14,0)), " ",VLOOKUP($H55,RefData!$J$6:$V$14,M$14,0)),"")</f>
        <v/>
      </c>
      <c r="N54" s="250" t="str">
        <f>IF($H55&lt;&gt;"",IF(ISNA(VLOOKUP($H55,RefData!$J$6:$V$14,N$14,0)), " ",VLOOKUP($H55,RefData!$J$6:$V$14,N$14,0)),"")</f>
        <v/>
      </c>
      <c r="O54" s="250" t="str">
        <f>IF($H55&lt;&gt;"",IF(ISNA(VLOOKUP($H55,RefData!$J$6:$V$14,O$14,0)), " ",VLOOKUP($H55,RefData!$J$6:$V$14,O$14,0)),"")</f>
        <v/>
      </c>
      <c r="P54" s="250" t="str">
        <f>IF($H55&lt;&gt;"",IF(ISNA(VLOOKUP($H55,RefData!$J$6:$V$14,P$14,0)), " ",VLOOKUP($H55,RefData!$J$6:$V$14,P$14,0)),"")</f>
        <v/>
      </c>
      <c r="Q54" s="244"/>
      <c r="R54" s="244"/>
    </row>
    <row r="55" spans="1:28" ht="18" customHeight="1" x14ac:dyDescent="0.25">
      <c r="A55" s="249" t="str">
        <f>V55</f>
        <v/>
      </c>
      <c r="B55" s="244"/>
      <c r="C55" s="244"/>
      <c r="D55" s="342"/>
      <c r="E55" s="244"/>
      <c r="F55" s="274" t="b">
        <f>IF(ISERR(FIND(H55,RefData!$J$15)),FALSE,TRUE)</f>
        <v>1</v>
      </c>
      <c r="G55" s="244"/>
      <c r="H55" s="339"/>
      <c r="I55" s="340"/>
      <c r="J55" s="340"/>
      <c r="K55" s="341"/>
      <c r="L55" s="340"/>
      <c r="M55" s="340"/>
      <c r="N55" s="340"/>
      <c r="O55" s="340"/>
      <c r="P55" s="340"/>
      <c r="Q55" s="250"/>
      <c r="R55" s="250"/>
      <c r="T55" s="168">
        <v>0</v>
      </c>
      <c r="U55" s="168">
        <f>IF(K55&gt;0,1,0)</f>
        <v>0</v>
      </c>
      <c r="V55" s="168" t="str">
        <f>IF(H55&lt;&gt;"",V52+1,"")</f>
        <v/>
      </c>
    </row>
    <row r="56" spans="1:28" ht="18" customHeight="1" x14ac:dyDescent="0.25">
      <c r="A56" s="249"/>
      <c r="B56" s="244"/>
      <c r="C56" s="244"/>
      <c r="D56" s="244"/>
      <c r="E56" s="244"/>
      <c r="F56" s="275"/>
      <c r="G56" s="244"/>
      <c r="H56" s="211"/>
      <c r="I56" s="244"/>
      <c r="J56" s="248" t="str">
        <f>IF(LEN(J58)&gt;253,$V$14,"")</f>
        <v/>
      </c>
      <c r="K56" s="244"/>
      <c r="L56" s="244"/>
      <c r="M56" s="248" t="str">
        <f>IF(LEN(M58)&gt;253,$V$14,"")</f>
        <v/>
      </c>
      <c r="N56" s="248" t="str">
        <f>IF(LEN(N58)&gt;253,$V$14,"")</f>
        <v/>
      </c>
      <c r="O56" s="244"/>
      <c r="P56" s="244"/>
      <c r="Q56" s="244"/>
      <c r="R56" s="244"/>
    </row>
    <row r="57" spans="1:28" ht="18" customHeight="1" x14ac:dyDescent="0.25">
      <c r="A57" s="249"/>
      <c r="B57" s="244"/>
      <c r="C57" s="244"/>
      <c r="D57" s="244"/>
      <c r="E57" s="244"/>
      <c r="F57" s="273" t="b">
        <f>NOT(TRIM(H58)="")</f>
        <v>0</v>
      </c>
      <c r="G57" s="244"/>
      <c r="H57" s="210" t="str">
        <f>IF(H55="", "",    IF(H58="","Pick cost type from drop-down","Type of Cost"))</f>
        <v/>
      </c>
      <c r="I57" s="250" t="str">
        <f>IF($H58&lt;&gt;"",IF(ISNA(VLOOKUP($H58,RefData!$J$6:$V$14,I$14,0)), " ",VLOOKUP($H58,RefData!$J$6:$V$14,I$14,0)),"")</f>
        <v/>
      </c>
      <c r="J57" s="250" t="str">
        <f>IF($H58&lt;&gt;"",IF(ISNA(VLOOKUP($H58,RefData!$J$6:$V$14,J$14,0)), " ",VLOOKUP($H58,RefData!$J$6:$V$14,J$14,0)),"")</f>
        <v/>
      </c>
      <c r="K57" s="250" t="str">
        <f>IF($H58&lt;&gt;"",IF(ISNA(VLOOKUP($H58,RefData!$J$6:$V$14,K$14,0)), " ",VLOOKUP($H58,RefData!$J$6:$V$14,K$14,0)),"")</f>
        <v/>
      </c>
      <c r="L57" s="250" t="str">
        <f>IF($H58&lt;&gt;"",IF(ISNA(VLOOKUP($H58,RefData!$J$6:$V$14,L$14,0)), " ",VLOOKUP($H58,RefData!$J$6:$V$14,L$14,0)),"")</f>
        <v/>
      </c>
      <c r="M57" s="250" t="str">
        <f>IF($H58&lt;&gt;"",IF(ISNA(VLOOKUP($H58,RefData!$J$6:$V$14,M$14,0)), " ",VLOOKUP($H58,RefData!$J$6:$V$14,M$14,0)),"")</f>
        <v/>
      </c>
      <c r="N57" s="250" t="str">
        <f>IF($H58&lt;&gt;"",IF(ISNA(VLOOKUP($H58,RefData!$J$6:$V$14,N$14,0)), " ",VLOOKUP($H58,RefData!$J$6:$V$14,N$14,0)),"")</f>
        <v/>
      </c>
      <c r="O57" s="250" t="str">
        <f>IF($H58&lt;&gt;"",IF(ISNA(VLOOKUP($H58,RefData!$J$6:$V$14,O$14,0)), " ",VLOOKUP($H58,RefData!$J$6:$V$14,O$14,0)),"")</f>
        <v/>
      </c>
      <c r="P57" s="250" t="str">
        <f>IF($H58&lt;&gt;"",IF(ISNA(VLOOKUP($H58,RefData!$J$6:$V$14,P$14,0)), " ",VLOOKUP($H58,RefData!$J$6:$V$14,P$14,0)),"")</f>
        <v/>
      </c>
      <c r="Q57" s="244"/>
      <c r="R57" s="244"/>
    </row>
    <row r="58" spans="1:28" ht="18" customHeight="1" x14ac:dyDescent="0.25">
      <c r="A58" s="249" t="str">
        <f>V58</f>
        <v/>
      </c>
      <c r="B58" s="244"/>
      <c r="C58" s="244"/>
      <c r="D58" s="342"/>
      <c r="E58" s="244"/>
      <c r="F58" s="274" t="b">
        <f>IF(ISERR(FIND(H58,RefData!$J$15)),FALSE,TRUE)</f>
        <v>1</v>
      </c>
      <c r="G58" s="244"/>
      <c r="H58" s="339"/>
      <c r="I58" s="340"/>
      <c r="J58" s="340"/>
      <c r="K58" s="341"/>
      <c r="L58" s="340"/>
      <c r="M58" s="340"/>
      <c r="N58" s="340"/>
      <c r="O58" s="340"/>
      <c r="P58" s="340"/>
      <c r="Q58" s="250"/>
      <c r="R58" s="250"/>
      <c r="T58" s="168">
        <v>0</v>
      </c>
      <c r="U58" s="168">
        <f>IF(K58&gt;0,1,0)</f>
        <v>0</v>
      </c>
      <c r="V58" s="168" t="str">
        <f>IF(H58&lt;&gt;"",V55+1,"")</f>
        <v/>
      </c>
    </row>
    <row r="59" spans="1:28" ht="18" customHeight="1" x14ac:dyDescent="0.25">
      <c r="A59" s="249"/>
      <c r="B59" s="244"/>
      <c r="C59" s="244"/>
      <c r="D59" s="244"/>
      <c r="E59" s="244"/>
      <c r="F59" s="275"/>
      <c r="G59" s="244"/>
      <c r="H59" s="211"/>
      <c r="I59" s="244"/>
      <c r="J59" s="248" t="str">
        <f>IF(LEN(J61)&gt;253,$V$14,"")</f>
        <v/>
      </c>
      <c r="K59" s="244"/>
      <c r="L59" s="244"/>
      <c r="M59" s="248" t="str">
        <f>IF(LEN(M61)&gt;253,$V$14,"")</f>
        <v/>
      </c>
      <c r="N59" s="248" t="str">
        <f>IF(LEN(N61)&gt;253,$V$14,"")</f>
        <v/>
      </c>
      <c r="O59" s="244"/>
      <c r="P59" s="244"/>
      <c r="Q59" s="244"/>
      <c r="R59" s="244"/>
    </row>
    <row r="60" spans="1:28" ht="18" customHeight="1" x14ac:dyDescent="0.25">
      <c r="A60" s="249"/>
      <c r="B60" s="244"/>
      <c r="C60" s="244"/>
      <c r="D60" s="244"/>
      <c r="E60" s="244"/>
      <c r="F60" s="273" t="b">
        <f>NOT(TRIM(H61)="")</f>
        <v>0</v>
      </c>
      <c r="G60" s="244"/>
      <c r="H60" s="210" t="str">
        <f>IF(H58="", "",    IF(H61="","Pick cost type from drop-down","Type of Cost"))</f>
        <v/>
      </c>
      <c r="I60" s="250" t="str">
        <f>IF($H61&lt;&gt;"",IF(ISNA(VLOOKUP($H61,RefData!$J$6:$V$14,I$14,0)), " ",VLOOKUP($H61,RefData!$J$6:$V$14,I$14,0)),"")</f>
        <v/>
      </c>
      <c r="J60" s="250" t="str">
        <f>IF($H61&lt;&gt;"",IF(ISNA(VLOOKUP($H61,RefData!$J$6:$V$14,J$14,0)), " ",VLOOKUP($H61,RefData!$J$6:$V$14,J$14,0)),"")</f>
        <v/>
      </c>
      <c r="K60" s="250" t="str">
        <f>IF($H61&lt;&gt;"",IF(ISNA(VLOOKUP($H61,RefData!$J$6:$V$14,K$14,0)), " ",VLOOKUP($H61,RefData!$J$6:$V$14,K$14,0)),"")</f>
        <v/>
      </c>
      <c r="L60" s="250" t="str">
        <f>IF($H61&lt;&gt;"",IF(ISNA(VLOOKUP($H61,RefData!$J$6:$V$14,L$14,0)), " ",VLOOKUP($H61,RefData!$J$6:$V$14,L$14,0)),"")</f>
        <v/>
      </c>
      <c r="M60" s="250" t="str">
        <f>IF($H61&lt;&gt;"",IF(ISNA(VLOOKUP($H61,RefData!$J$6:$V$14,M$14,0)), " ",VLOOKUP($H61,RefData!$J$6:$V$14,M$14,0)),"")</f>
        <v/>
      </c>
      <c r="N60" s="250" t="str">
        <f>IF($H61&lt;&gt;"",IF(ISNA(VLOOKUP($H61,RefData!$J$6:$V$14,N$14,0)), " ",VLOOKUP($H61,RefData!$J$6:$V$14,N$14,0)),"")</f>
        <v/>
      </c>
      <c r="O60" s="250" t="str">
        <f>IF($H61&lt;&gt;"",IF(ISNA(VLOOKUP($H61,RefData!$J$6:$V$14,O$14,0)), " ",VLOOKUP($H61,RefData!$J$6:$V$14,O$14,0)),"")</f>
        <v/>
      </c>
      <c r="P60" s="250" t="str">
        <f>IF($H61&lt;&gt;"",IF(ISNA(VLOOKUP($H61,RefData!$J$6:$V$14,P$14,0)), " ",VLOOKUP($H61,RefData!$J$6:$V$14,P$14,0)),"")</f>
        <v/>
      </c>
      <c r="Q60" s="244"/>
      <c r="R60" s="244"/>
    </row>
    <row r="61" spans="1:28" ht="18" customHeight="1" x14ac:dyDescent="0.25">
      <c r="A61" s="249" t="str">
        <f>V61</f>
        <v/>
      </c>
      <c r="B61" s="244"/>
      <c r="C61" s="244"/>
      <c r="D61" s="342"/>
      <c r="E61" s="244"/>
      <c r="F61" s="274" t="b">
        <f>IF(ISERR(FIND(H61,RefData!$J$15)),FALSE,TRUE)</f>
        <v>1</v>
      </c>
      <c r="G61" s="244"/>
      <c r="H61" s="339"/>
      <c r="I61" s="340"/>
      <c r="J61" s="340"/>
      <c r="K61" s="341"/>
      <c r="L61" s="340"/>
      <c r="M61" s="340"/>
      <c r="N61" s="340"/>
      <c r="O61" s="340"/>
      <c r="P61" s="340"/>
      <c r="Q61" s="250"/>
      <c r="R61" s="250"/>
      <c r="T61" s="168">
        <v>0</v>
      </c>
      <c r="U61" s="168">
        <f>IF(K61&gt;0,1,0)</f>
        <v>0</v>
      </c>
      <c r="V61" s="168" t="str">
        <f>IF(H61&lt;&gt;"",V58+1,"")</f>
        <v/>
      </c>
    </row>
    <row r="62" spans="1:28" x14ac:dyDescent="0.25">
      <c r="A62" s="244"/>
      <c r="B62" s="244"/>
      <c r="C62" s="244"/>
      <c r="D62" s="244"/>
      <c r="E62" s="244"/>
      <c r="F62" s="245"/>
      <c r="G62" s="244"/>
      <c r="H62" s="244"/>
      <c r="I62" s="244"/>
      <c r="J62" s="244"/>
      <c r="K62" s="244"/>
      <c r="L62" s="244"/>
      <c r="M62" s="244"/>
      <c r="N62" s="244"/>
      <c r="O62" s="244"/>
      <c r="P62" s="244"/>
      <c r="Q62" s="244"/>
      <c r="R62" s="244"/>
      <c r="AB62" s="169"/>
    </row>
    <row r="63" spans="1:28" x14ac:dyDescent="0.25">
      <c r="A63" s="244"/>
      <c r="B63" s="244"/>
      <c r="C63" s="244"/>
      <c r="D63" s="244"/>
      <c r="E63" s="244"/>
      <c r="F63" s="245"/>
      <c r="G63" s="244"/>
      <c r="H63" s="244"/>
      <c r="I63" s="244"/>
      <c r="J63" s="244"/>
      <c r="K63" s="244"/>
      <c r="L63" s="244"/>
      <c r="M63" s="244"/>
      <c r="N63" s="244"/>
      <c r="O63" s="244"/>
      <c r="P63" s="244"/>
      <c r="Q63" s="244"/>
      <c r="R63" s="244"/>
    </row>
    <row r="64" spans="1:28" hidden="1" x14ac:dyDescent="0.25">
      <c r="G64" s="58" t="s">
        <v>75</v>
      </c>
    </row>
    <row r="65" spans="7:15" hidden="1" x14ac:dyDescent="0.25">
      <c r="G65" s="34" t="s">
        <v>76</v>
      </c>
      <c r="N65" s="536"/>
      <c r="O65" s="536"/>
    </row>
    <row r="66" spans="7:15" hidden="1" x14ac:dyDescent="0.25">
      <c r="G66" s="34" t="s">
        <v>125</v>
      </c>
      <c r="N66" s="536"/>
      <c r="O66" s="536"/>
    </row>
    <row r="67" spans="7:15" ht="3.75" hidden="1" customHeight="1" x14ac:dyDescent="0.25">
      <c r="N67" s="205"/>
      <c r="O67" s="205"/>
    </row>
    <row r="68" spans="7:15" hidden="1" x14ac:dyDescent="0.25">
      <c r="G68" s="60" t="s">
        <v>295</v>
      </c>
      <c r="H68" s="34" t="s">
        <v>74</v>
      </c>
      <c r="N68" s="57">
        <f>LEN(TRIM(H55))</f>
        <v>0</v>
      </c>
      <c r="O68" s="61"/>
    </row>
    <row r="69" spans="7:15" ht="4.5" hidden="1" customHeight="1" x14ac:dyDescent="0.25">
      <c r="N69" s="57"/>
      <c r="O69" s="62"/>
    </row>
    <row r="70" spans="7:15" hidden="1" x14ac:dyDescent="0.25">
      <c r="H70" s="100" t="s">
        <v>201</v>
      </c>
      <c r="N70" s="57"/>
      <c r="O70" s="61"/>
    </row>
    <row r="71" spans="7:15" ht="3.75" hidden="1" customHeight="1" x14ac:dyDescent="0.25">
      <c r="N71" s="57"/>
      <c r="O71" s="62"/>
    </row>
    <row r="72" spans="7:15" hidden="1" x14ac:dyDescent="0.25">
      <c r="G72" s="60" t="s">
        <v>295</v>
      </c>
      <c r="H72" s="34" t="s">
        <v>273</v>
      </c>
      <c r="N72" s="57"/>
      <c r="O72" s="61"/>
    </row>
    <row r="73" spans="7:15" ht="6" hidden="1" customHeight="1" x14ac:dyDescent="0.25">
      <c r="N73" s="57"/>
      <c r="O73" s="57"/>
    </row>
    <row r="74" spans="7:15" hidden="1" x14ac:dyDescent="0.25">
      <c r="G74" s="60" t="s">
        <v>295</v>
      </c>
      <c r="H74" s="34" t="s">
        <v>73</v>
      </c>
      <c r="N74" s="57"/>
      <c r="O74" s="57"/>
    </row>
    <row r="75" spans="7:15" hidden="1" x14ac:dyDescent="0.25">
      <c r="N75" s="57"/>
      <c r="O75" s="57"/>
    </row>
    <row r="76" spans="7:15" hidden="1" x14ac:dyDescent="0.25">
      <c r="H76" s="58" t="s">
        <v>72</v>
      </c>
      <c r="N76" s="57"/>
      <c r="O76" s="57"/>
    </row>
    <row r="77" spans="7:15" hidden="1" x14ac:dyDescent="0.25">
      <c r="H77" s="58" t="s">
        <v>221</v>
      </c>
    </row>
    <row r="78" spans="7:15" hidden="1" x14ac:dyDescent="0.25">
      <c r="H78" s="58" t="s">
        <v>222</v>
      </c>
    </row>
    <row r="79" spans="7:15" hidden="1" x14ac:dyDescent="0.25"/>
    <row r="80" spans="7:15" hidden="1" x14ac:dyDescent="0.25">
      <c r="G80" s="58" t="s">
        <v>126</v>
      </c>
    </row>
    <row r="81" spans="7:15" hidden="1" x14ac:dyDescent="0.25">
      <c r="G81" s="34" t="s">
        <v>127</v>
      </c>
    </row>
    <row r="82" spans="7:15" hidden="1" x14ac:dyDescent="0.25">
      <c r="G82" s="537"/>
      <c r="H82" s="538"/>
      <c r="I82" s="538"/>
      <c r="J82" s="538"/>
      <c r="K82" s="538"/>
      <c r="L82" s="538"/>
      <c r="M82" s="538"/>
      <c r="N82" s="538"/>
      <c r="O82" s="539"/>
    </row>
    <row r="83" spans="7:15" hidden="1" x14ac:dyDescent="0.25">
      <c r="G83" s="540"/>
      <c r="H83" s="541"/>
      <c r="I83" s="541"/>
      <c r="J83" s="541"/>
      <c r="K83" s="541"/>
      <c r="L83" s="541"/>
      <c r="M83" s="541"/>
      <c r="N83" s="541"/>
      <c r="O83" s="542"/>
    </row>
    <row r="84" spans="7:15" hidden="1" x14ac:dyDescent="0.25">
      <c r="G84" s="540"/>
      <c r="H84" s="541"/>
      <c r="I84" s="541"/>
      <c r="J84" s="541"/>
      <c r="K84" s="541"/>
      <c r="L84" s="541"/>
      <c r="M84" s="541"/>
      <c r="N84" s="541"/>
      <c r="O84" s="542"/>
    </row>
    <row r="85" spans="7:15" hidden="1" x14ac:dyDescent="0.25">
      <c r="G85" s="540"/>
      <c r="H85" s="541"/>
      <c r="I85" s="541"/>
      <c r="J85" s="541"/>
      <c r="K85" s="541"/>
      <c r="L85" s="541"/>
      <c r="M85" s="541"/>
      <c r="N85" s="541"/>
      <c r="O85" s="542"/>
    </row>
    <row r="86" spans="7:15" hidden="1" x14ac:dyDescent="0.25">
      <c r="G86" s="540"/>
      <c r="H86" s="541"/>
      <c r="I86" s="541"/>
      <c r="J86" s="541"/>
      <c r="K86" s="541"/>
      <c r="L86" s="541"/>
      <c r="M86" s="541"/>
      <c r="N86" s="541"/>
      <c r="O86" s="542"/>
    </row>
    <row r="87" spans="7:15" hidden="1" x14ac:dyDescent="0.25">
      <c r="G87" s="540"/>
      <c r="H87" s="541"/>
      <c r="I87" s="541"/>
      <c r="J87" s="541"/>
      <c r="K87" s="541"/>
      <c r="L87" s="541"/>
      <c r="M87" s="541"/>
      <c r="N87" s="541"/>
      <c r="O87" s="542"/>
    </row>
    <row r="88" spans="7:15" hidden="1" x14ac:dyDescent="0.25">
      <c r="G88" s="540"/>
      <c r="H88" s="541"/>
      <c r="I88" s="541"/>
      <c r="J88" s="541"/>
      <c r="K88" s="541"/>
      <c r="L88" s="541"/>
      <c r="M88" s="541"/>
      <c r="N88" s="541"/>
      <c r="O88" s="542"/>
    </row>
    <row r="89" spans="7:15" hidden="1" x14ac:dyDescent="0.25">
      <c r="G89" s="540"/>
      <c r="H89" s="541"/>
      <c r="I89" s="541"/>
      <c r="J89" s="541"/>
      <c r="K89" s="541"/>
      <c r="L89" s="541"/>
      <c r="M89" s="541"/>
      <c r="N89" s="541"/>
      <c r="O89" s="542"/>
    </row>
    <row r="90" spans="7:15" hidden="1" x14ac:dyDescent="0.25">
      <c r="G90" s="543"/>
      <c r="H90" s="544"/>
      <c r="I90" s="544"/>
      <c r="J90" s="544"/>
      <c r="K90" s="544"/>
      <c r="L90" s="544"/>
      <c r="M90" s="544"/>
      <c r="N90" s="544"/>
      <c r="O90" s="545"/>
    </row>
    <row r="100" spans="8:8" x14ac:dyDescent="0.25">
      <c r="H100" s="59"/>
    </row>
  </sheetData>
  <sheetProtection algorithmName="SHA-512" hashValue="k5/2jE+K5zx9DS0qLI8KEQGpFhglmdQPRcF/QIK4nNVnrf0eM/oZ/088WM0h9KsuOVppDLmGAn6EwrBNPITOZg==" saltValue="3iHVfyXAnOaUevmHH/PQZw==" spinCount="100000" sheet="1" objects="1" scenarios="1" selectLockedCells="1"/>
  <dataConsolidate/>
  <mergeCells count="5">
    <mergeCell ref="G9:J9"/>
    <mergeCell ref="A17:D20"/>
    <mergeCell ref="N65:O66"/>
    <mergeCell ref="G82:O90"/>
    <mergeCell ref="H17:M17"/>
  </mergeCells>
  <conditionalFormatting sqref="H17:M17">
    <cfRule type="expression" dxfId="43" priority="124">
      <formula>V17</formula>
    </cfRule>
  </conditionalFormatting>
  <conditionalFormatting sqref="I22:P22">
    <cfRule type="expression" dxfId="42" priority="74">
      <formula>IF(AND(LEN(TRIM($H$22))&gt;0, LEN(TRIM(I21))&gt;0),TRUE,FALSE)</formula>
    </cfRule>
  </conditionalFormatting>
  <conditionalFormatting sqref="I25:P25">
    <cfRule type="expression" dxfId="41" priority="73">
      <formula>IF(AND(LEN(TRIM($H$22))&gt;0, LEN(TRIM(I24))&gt;0),TRUE,FALSE)</formula>
    </cfRule>
  </conditionalFormatting>
  <conditionalFormatting sqref="I28:P28">
    <cfRule type="expression" dxfId="40" priority="72">
      <formula>IF(AND(LEN(TRIM($H$22))&gt;0, LEN(TRIM(I27))&gt;0),TRUE,FALSE)</formula>
    </cfRule>
  </conditionalFormatting>
  <conditionalFormatting sqref="I31:P31">
    <cfRule type="expression" dxfId="39" priority="71">
      <formula>IF(AND(LEN(TRIM($H$22))&gt;0, LEN(TRIM(I30))&gt;0),TRUE,FALSE)</formula>
    </cfRule>
  </conditionalFormatting>
  <conditionalFormatting sqref="I34:P34">
    <cfRule type="expression" dxfId="38" priority="70">
      <formula>IF(AND(LEN(TRIM($H$22))&gt;0, LEN(TRIM(I33))&gt;0),TRUE,FALSE)</formula>
    </cfRule>
  </conditionalFormatting>
  <conditionalFormatting sqref="I37:P37">
    <cfRule type="expression" dxfId="37" priority="69">
      <formula>IF(AND(LEN(TRIM($H$22))&gt;0, LEN(TRIM(I36))&gt;0),TRUE,FALSE)</formula>
    </cfRule>
  </conditionalFormatting>
  <conditionalFormatting sqref="I40:P40">
    <cfRule type="expression" dxfId="36" priority="68">
      <formula>IF(AND(LEN(TRIM($H$22))&gt;0, LEN(TRIM(I39))&gt;0),TRUE,FALSE)</formula>
    </cfRule>
  </conditionalFormatting>
  <conditionalFormatting sqref="I43:P43">
    <cfRule type="expression" dxfId="35" priority="67">
      <formula>IF(AND(LEN(TRIM($H$22))&gt;0, LEN(TRIM(I42))&gt;0),TRUE,FALSE)</formula>
    </cfRule>
  </conditionalFormatting>
  <conditionalFormatting sqref="I46:P46">
    <cfRule type="expression" dxfId="34" priority="66">
      <formula>IF(AND(LEN(TRIM($H$22))&gt;0, LEN(TRIM(I45))&gt;0),TRUE,FALSE)</formula>
    </cfRule>
  </conditionalFormatting>
  <conditionalFormatting sqref="I49:P49">
    <cfRule type="expression" dxfId="33" priority="65">
      <formula>IF(AND(LEN(TRIM($H$22))&gt;0, LEN(TRIM(I48))&gt;0),TRUE,FALSE)</formula>
    </cfRule>
  </conditionalFormatting>
  <conditionalFormatting sqref="I52:P52">
    <cfRule type="expression" dxfId="32" priority="64">
      <formula>IF(AND(LEN(TRIM($H$22))&gt;0, LEN(TRIM(I51))&gt;0),TRUE,FALSE)</formula>
    </cfRule>
  </conditionalFormatting>
  <conditionalFormatting sqref="I55:P55">
    <cfRule type="expression" dxfId="31" priority="63">
      <formula>IF(AND(LEN(TRIM($H$22))&gt;0, LEN(TRIM(I54))&gt;0),TRUE,FALSE)</formula>
    </cfRule>
  </conditionalFormatting>
  <conditionalFormatting sqref="I58:P58">
    <cfRule type="expression" dxfId="30" priority="62">
      <formula>IF(AND(LEN(TRIM($H$22))&gt;0, LEN(TRIM(I57))&gt;0),TRUE,FALSE)</formula>
    </cfRule>
  </conditionalFormatting>
  <conditionalFormatting sqref="I61:P61">
    <cfRule type="expression" dxfId="29" priority="61">
      <formula>IF(AND(LEN(TRIM($H$22))&gt;0, LEN(TRIM(I60))&gt;0),TRUE,FALSE)</formula>
    </cfRule>
  </conditionalFormatting>
  <conditionalFormatting sqref="H25">
    <cfRule type="expression" dxfId="28" priority="58">
      <formula>IF(LEN(TRIM(H22))&gt;0,TRUE,FALSE)</formula>
    </cfRule>
  </conditionalFormatting>
  <conditionalFormatting sqref="H28">
    <cfRule type="expression" dxfId="27" priority="57">
      <formula>IF(LEN(TRIM(H25))&gt;0,TRUE,FALSE)</formula>
    </cfRule>
  </conditionalFormatting>
  <conditionalFormatting sqref="D22">
    <cfRule type="expression" dxfId="26" priority="32">
      <formula>F21</formula>
    </cfRule>
  </conditionalFormatting>
  <conditionalFormatting sqref="D61">
    <cfRule type="expression" dxfId="25" priority="27">
      <formula>F60</formula>
    </cfRule>
  </conditionalFormatting>
  <conditionalFormatting sqref="D58">
    <cfRule type="expression" dxfId="24" priority="26">
      <formula>F57</formula>
    </cfRule>
  </conditionalFormatting>
  <conditionalFormatting sqref="D55">
    <cfRule type="expression" dxfId="23" priority="25">
      <formula>F54</formula>
    </cfRule>
  </conditionalFormatting>
  <conditionalFormatting sqref="D52">
    <cfRule type="expression" dxfId="22" priority="24">
      <formula>F51</formula>
    </cfRule>
  </conditionalFormatting>
  <conditionalFormatting sqref="D49">
    <cfRule type="expression" dxfId="21" priority="23">
      <formula>F48</formula>
    </cfRule>
  </conditionalFormatting>
  <conditionalFormatting sqref="D46">
    <cfRule type="expression" dxfId="20" priority="22">
      <formula>F45</formula>
    </cfRule>
  </conditionalFormatting>
  <conditionalFormatting sqref="D43">
    <cfRule type="expression" dxfId="19" priority="21">
      <formula>F42</formula>
    </cfRule>
  </conditionalFormatting>
  <conditionalFormatting sqref="D40">
    <cfRule type="expression" dxfId="18" priority="20">
      <formula>F39</formula>
    </cfRule>
  </conditionalFormatting>
  <conditionalFormatting sqref="D37">
    <cfRule type="expression" dxfId="17" priority="19">
      <formula>F36</formula>
    </cfRule>
  </conditionalFormatting>
  <conditionalFormatting sqref="D34">
    <cfRule type="expression" dxfId="16" priority="18">
      <formula>F33</formula>
    </cfRule>
  </conditionalFormatting>
  <conditionalFormatting sqref="D31">
    <cfRule type="expression" dxfId="15" priority="17">
      <formula>F30</formula>
    </cfRule>
  </conditionalFormatting>
  <conditionalFormatting sqref="D28">
    <cfRule type="expression" dxfId="14" priority="16">
      <formula>F27</formula>
    </cfRule>
  </conditionalFormatting>
  <conditionalFormatting sqref="D25">
    <cfRule type="expression" dxfId="13" priority="15">
      <formula>F24</formula>
    </cfRule>
  </conditionalFormatting>
  <conditionalFormatting sqref="A17:D21">
    <cfRule type="expression" dxfId="12" priority="14">
      <formula>IF(TRIM($H$22)&lt;&gt;"",TRUE,FALSE)</formula>
    </cfRule>
  </conditionalFormatting>
  <conditionalFormatting sqref="G10:G11">
    <cfRule type="expression" dxfId="11" priority="12">
      <formula>IF(AND(NOT(ISBLANK($G$10)),NOT(ISBLANK($G$11))),TRUE,FALSE)</formula>
    </cfRule>
  </conditionalFormatting>
  <conditionalFormatting sqref="H31">
    <cfRule type="expression" dxfId="10" priority="11">
      <formula>IF(LEN(TRIM(H28))&gt;0,TRUE,FALSE)</formula>
    </cfRule>
  </conditionalFormatting>
  <conditionalFormatting sqref="H34">
    <cfRule type="expression" dxfId="9" priority="10">
      <formula>IF(LEN(TRIM(H31))&gt;0,TRUE,FALSE)</formula>
    </cfRule>
  </conditionalFormatting>
  <conditionalFormatting sqref="H37">
    <cfRule type="expression" dxfId="8" priority="9">
      <formula>IF(LEN(TRIM(H34))&gt;0,TRUE,FALSE)</formula>
    </cfRule>
  </conditionalFormatting>
  <conditionalFormatting sqref="H40">
    <cfRule type="expression" dxfId="7" priority="8">
      <formula>IF(LEN(TRIM(H37))&gt;0,TRUE,FALSE)</formula>
    </cfRule>
  </conditionalFormatting>
  <conditionalFormatting sqref="H43">
    <cfRule type="expression" dxfId="6" priority="7">
      <formula>IF(LEN(TRIM(H40))&gt;0,TRUE,FALSE)</formula>
    </cfRule>
  </conditionalFormatting>
  <conditionalFormatting sqref="H46">
    <cfRule type="expression" dxfId="5" priority="6">
      <formula>IF(LEN(TRIM(H43))&gt;0,TRUE,FALSE)</formula>
    </cfRule>
  </conditionalFormatting>
  <conditionalFormatting sqref="H49">
    <cfRule type="expression" dxfId="4" priority="5">
      <formula>IF(LEN(TRIM(H46))&gt;0,TRUE,FALSE)</formula>
    </cfRule>
  </conditionalFormatting>
  <conditionalFormatting sqref="H52">
    <cfRule type="expression" dxfId="3" priority="4">
      <formula>IF(LEN(TRIM(H49))&gt;0,TRUE,FALSE)</formula>
    </cfRule>
  </conditionalFormatting>
  <conditionalFormatting sqref="H55">
    <cfRule type="expression" dxfId="2" priority="3">
      <formula>IF(LEN(TRIM(H52))&gt;0,TRUE,FALSE)</formula>
    </cfRule>
  </conditionalFormatting>
  <conditionalFormatting sqref="H58">
    <cfRule type="expression" dxfId="1" priority="2">
      <formula>IF(LEN(TRIM(H55))&gt;0,TRUE,FALSE)</formula>
    </cfRule>
  </conditionalFormatting>
  <conditionalFormatting sqref="H61">
    <cfRule type="expression" dxfId="0" priority="1">
      <formula>IF(LEN(TRIM(H58))&gt;0,TRUE,FALSE)</formula>
    </cfRule>
  </conditionalFormatting>
  <dataValidations count="5">
    <dataValidation allowBlank="1" showInputMessage="1" showErrorMessage="1" prompt="Put an &quot;X&quot; in this box to indicate your understanding of the need to upload other required or relevant files (as appropriate to your particular situation) to your CRM case." sqref="G74" xr:uid="{00000000-0002-0000-0200-000000000000}"/>
    <dataValidation allowBlank="1" showInputMessage="1" showErrorMessage="1" prompt="Put an &quot;X&quot; in this box to indicate your understanding of the need to upload your signed Statement of Understanding (separate file) to your CRM case." sqref="G72" xr:uid="{00000000-0002-0000-0200-000001000000}"/>
    <dataValidation allowBlank="1" showInputMessage="1" showErrorMessage="1" prompt="Put an &quot;X&quot; in this box to indicate your understanding of the need to upload this Excel file to your CRM case." sqref="G68" xr:uid="{00000000-0002-0000-0200-000002000000}"/>
    <dataValidation allowBlank="1" showInputMessage="1" showErrorMessage="1" prompt="If this item must be purchased from a secure site that requires your login credentials, place an &quot;X&quot; in this box. We will contact you for details. Do not enter your login credentials on this form!" sqref="D22 D25 D28 D31 D34 D37 D40 D43 D46 D49 D52 D55 D58 D61" xr:uid="{00000000-0002-0000-0200-000003000000}"/>
    <dataValidation type="decimal" allowBlank="1" showInputMessage="1" showErrorMessage="1" sqref="K22 K25 K61 K28 K31 K37 K40 K43 K46 K49 K52 K55 K58 K34" xr:uid="{00000000-0002-0000-0200-000004000000}">
      <formula1>0</formula1>
      <formula2>9999</formula2>
    </dataValidation>
  </dataValidations>
  <pageMargins left="0.25" right="0.25" top="0.25" bottom="0.25" header="0.3" footer="0.3"/>
  <pageSetup scale="4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cost type from the drop-down list, then enter the appropriate information in the cells that become visible." xr:uid="{00000000-0002-0000-0200-000005000000}">
          <x14:formula1>
            <xm:f>RefData!$J$7:$J$14</xm:f>
          </x14:formula1>
          <xm:sqref>H25</xm:sqref>
        </x14:dataValidation>
        <x14:dataValidation type="list" allowBlank="1" showInputMessage="1" showErrorMessage="1" xr:uid="{00000000-0002-0000-0200-000006000000}">
          <x14:formula1>
            <xm:f>RefData!$J$7:$J$14</xm:f>
          </x14:formula1>
          <xm:sqref>H28 H22 H31 H34 H37 H40 H43 H46 H49 H52 H55 H58 H61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P85"/>
  <sheetViews>
    <sheetView zoomScale="98" zoomScaleNormal="98" workbookViewId="0">
      <selection activeCell="B15" sqref="B15"/>
    </sheetView>
  </sheetViews>
  <sheetFormatPr defaultRowHeight="15" x14ac:dyDescent="0.25"/>
  <cols>
    <col min="1" max="1" width="62.42578125" style="54" bestFit="1" customWidth="1"/>
    <col min="2" max="2" width="61.28515625" style="54" bestFit="1" customWidth="1"/>
    <col min="3" max="3" width="48.140625" style="54" customWidth="1"/>
    <col min="4" max="4" width="14.7109375" style="54" bestFit="1" customWidth="1"/>
    <col min="5" max="7" width="9.140625" style="54"/>
    <col min="8" max="8" width="16.28515625" style="54" customWidth="1"/>
    <col min="9" max="9" width="18.28515625" style="54" customWidth="1"/>
    <col min="10" max="10" width="13" style="69" customWidth="1"/>
    <col min="11" max="11" width="10.5703125" style="69" customWidth="1"/>
    <col min="12" max="12" width="12.28515625" style="69" customWidth="1"/>
    <col min="13" max="13" width="12.42578125" style="69" customWidth="1"/>
    <col min="14" max="14" width="19.5703125" style="69" customWidth="1"/>
    <col min="15" max="15" width="9" style="69" customWidth="1"/>
    <col min="16" max="16" width="19.7109375" style="69" customWidth="1"/>
    <col min="17" max="17" width="19.140625" style="69" customWidth="1"/>
    <col min="18" max="18" width="19.5703125" style="69" customWidth="1"/>
    <col min="19" max="19" width="12.42578125" style="69" customWidth="1"/>
    <col min="20" max="23" width="9.140625" style="69"/>
    <col min="24" max="28" width="9.140625" style="54"/>
    <col min="29" max="29" width="14.42578125" style="54" customWidth="1"/>
    <col min="30" max="16384" width="9.140625" style="54"/>
  </cols>
  <sheetData>
    <row r="1" spans="1:42" x14ac:dyDescent="0.25">
      <c r="A1" s="53"/>
      <c r="B1" s="51" t="s">
        <v>26</v>
      </c>
      <c r="C1" s="51" t="s">
        <v>27</v>
      </c>
      <c r="D1" s="51" t="s">
        <v>28</v>
      </c>
      <c r="E1" s="197" t="s">
        <v>30</v>
      </c>
      <c r="F1" s="51" t="s">
        <v>29</v>
      </c>
      <c r="J1" s="69">
        <v>1</v>
      </c>
      <c r="K1" s="69">
        <v>2</v>
      </c>
      <c r="L1" s="69">
        <v>3</v>
      </c>
      <c r="M1" s="69">
        <v>4</v>
      </c>
      <c r="N1" s="69">
        <v>5</v>
      </c>
      <c r="O1" s="69">
        <v>6</v>
      </c>
      <c r="P1" s="69">
        <v>7</v>
      </c>
      <c r="Q1" s="69">
        <v>8</v>
      </c>
      <c r="R1" s="69">
        <v>9</v>
      </c>
      <c r="S1" s="69">
        <v>10</v>
      </c>
      <c r="T1" s="69">
        <v>11</v>
      </c>
    </row>
    <row r="2" spans="1:42" ht="5.25" customHeight="1" x14ac:dyDescent="0.25">
      <c r="A2" s="53"/>
      <c r="B2" s="52"/>
      <c r="C2" s="52"/>
      <c r="D2" s="52"/>
      <c r="E2" s="52"/>
      <c r="F2" s="52"/>
    </row>
    <row r="3" spans="1:42" x14ac:dyDescent="0.25">
      <c r="B3" s="191" t="s">
        <v>235</v>
      </c>
      <c r="C3" s="184" t="s">
        <v>236</v>
      </c>
      <c r="D3" s="185" t="s">
        <v>32</v>
      </c>
      <c r="E3" s="198" t="s">
        <v>33</v>
      </c>
      <c r="F3" s="198"/>
    </row>
    <row r="4" spans="1:42" x14ac:dyDescent="0.25">
      <c r="B4" s="195" t="s">
        <v>254</v>
      </c>
      <c r="C4" s="184" t="s">
        <v>255</v>
      </c>
      <c r="D4" s="185" t="s">
        <v>35</v>
      </c>
      <c r="E4" s="198" t="s">
        <v>42</v>
      </c>
      <c r="F4" s="198"/>
      <c r="J4" s="55" t="s">
        <v>88</v>
      </c>
      <c r="K4" s="70"/>
      <c r="L4" s="55"/>
      <c r="M4" s="55"/>
      <c r="N4" s="55"/>
      <c r="O4" s="55"/>
      <c r="P4" s="55"/>
      <c r="Q4" s="55"/>
      <c r="R4" s="55"/>
      <c r="S4" s="55"/>
      <c r="T4" s="56" t="s">
        <v>114</v>
      </c>
      <c r="U4" s="69" t="s">
        <v>100</v>
      </c>
      <c r="V4" s="69" t="s">
        <v>80</v>
      </c>
      <c r="W4" s="69" t="s">
        <v>113</v>
      </c>
    </row>
    <row r="5" spans="1:42" x14ac:dyDescent="0.25">
      <c r="B5" s="183" t="s">
        <v>45</v>
      </c>
      <c r="C5" s="184" t="s">
        <v>238</v>
      </c>
      <c r="D5" s="185" t="s">
        <v>46</v>
      </c>
      <c r="E5" s="198" t="s">
        <v>47</v>
      </c>
      <c r="F5" s="198"/>
      <c r="I5" s="56"/>
      <c r="J5" s="55" t="s">
        <v>109</v>
      </c>
      <c r="K5" s="55" t="s">
        <v>87</v>
      </c>
      <c r="L5" s="55" t="s">
        <v>83</v>
      </c>
      <c r="M5" s="55" t="s">
        <v>93</v>
      </c>
      <c r="N5" s="55" t="s">
        <v>110</v>
      </c>
      <c r="O5" s="55" t="s">
        <v>111</v>
      </c>
      <c r="P5" s="55"/>
      <c r="Q5" s="55"/>
      <c r="R5" s="70"/>
      <c r="S5" s="70"/>
      <c r="T5" s="81">
        <v>5</v>
      </c>
      <c r="U5" s="69">
        <v>1</v>
      </c>
      <c r="V5" s="69">
        <v>0</v>
      </c>
      <c r="W5" s="69">
        <v>1</v>
      </c>
    </row>
    <row r="6" spans="1:42" ht="15.75" thickBot="1" x14ac:dyDescent="0.3">
      <c r="B6" s="191" t="s">
        <v>245</v>
      </c>
      <c r="C6" s="184" t="s">
        <v>246</v>
      </c>
      <c r="D6" s="185" t="s">
        <v>49</v>
      </c>
      <c r="E6" s="198" t="s">
        <v>62</v>
      </c>
      <c r="F6" s="198"/>
      <c r="I6" s="56" t="s">
        <v>122</v>
      </c>
      <c r="J6" s="55"/>
      <c r="K6" s="55" t="s">
        <v>112</v>
      </c>
      <c r="L6" s="55" t="s">
        <v>112</v>
      </c>
      <c r="M6" s="55" t="s">
        <v>112</v>
      </c>
      <c r="N6" s="55" t="s">
        <v>112</v>
      </c>
      <c r="O6" s="55" t="s">
        <v>112</v>
      </c>
      <c r="P6" s="55" t="s">
        <v>112</v>
      </c>
      <c r="Q6" s="55" t="s">
        <v>112</v>
      </c>
      <c r="R6" s="55" t="s">
        <v>112</v>
      </c>
      <c r="S6" s="55" t="s">
        <v>112</v>
      </c>
    </row>
    <row r="7" spans="1:42" x14ac:dyDescent="0.25">
      <c r="B7" s="183" t="s">
        <v>224</v>
      </c>
      <c r="C7" s="184" t="s">
        <v>225</v>
      </c>
      <c r="D7" s="185" t="s">
        <v>226</v>
      </c>
      <c r="E7" s="198" t="s">
        <v>31</v>
      </c>
      <c r="F7" s="198"/>
      <c r="I7" s="252">
        <v>1</v>
      </c>
      <c r="J7" s="154" t="str">
        <f>VLOOKUP($H$17+$I7,$H$18:$W$50,J$1+2,FALSE) &amp; ""</f>
        <v/>
      </c>
      <c r="K7" s="154" t="str">
        <f t="shared" ref="K7:W7" si="0">VLOOKUP($H$17+$I7,$H$18:$W$50,K$1+2,FALSE) &amp; ""</f>
        <v>Vendor Name</v>
      </c>
      <c r="L7" s="154" t="str">
        <f t="shared" si="0"/>
        <v>URL for this item on vendor's web site</v>
      </c>
      <c r="M7" s="154" t="str">
        <f t="shared" si="0"/>
        <v>Price</v>
      </c>
      <c r="N7" s="154" t="str">
        <f t="shared" si="0"/>
        <v>Cred Exam Number</v>
      </c>
      <c r="O7" s="154" t="str">
        <f t="shared" si="0"/>
        <v>Cred Exam Description</v>
      </c>
      <c r="P7" s="154" t="str">
        <f t="shared" si="0"/>
        <v>Comment</v>
      </c>
      <c r="Q7" s="154" t="str">
        <f t="shared" si="0"/>
        <v xml:space="preserve"> </v>
      </c>
      <c r="R7" s="154" t="str">
        <f t="shared" si="0"/>
        <v xml:space="preserve"> </v>
      </c>
      <c r="S7" s="154" t="str">
        <f t="shared" si="0"/>
        <v/>
      </c>
      <c r="T7" s="155" t="str">
        <f t="shared" si="0"/>
        <v>7</v>
      </c>
      <c r="U7" s="156" t="str">
        <f t="shared" si="0"/>
        <v>1</v>
      </c>
      <c r="V7" s="156" t="str">
        <f t="shared" si="0"/>
        <v>1</v>
      </c>
      <c r="W7" s="157" t="str">
        <f t="shared" si="0"/>
        <v>1</v>
      </c>
      <c r="AB7" s="54">
        <v>1</v>
      </c>
      <c r="AC7" s="55" t="s">
        <v>267</v>
      </c>
      <c r="AD7" s="55" t="s">
        <v>87</v>
      </c>
      <c r="AE7" s="55" t="s">
        <v>83</v>
      </c>
      <c r="AF7" s="55" t="s">
        <v>93</v>
      </c>
      <c r="AG7" s="55" t="s">
        <v>268</v>
      </c>
      <c r="AH7" s="55" t="s">
        <v>269</v>
      </c>
      <c r="AI7" s="55" t="s">
        <v>96</v>
      </c>
      <c r="AJ7" s="55" t="s">
        <v>112</v>
      </c>
      <c r="AK7" s="55" t="s">
        <v>112</v>
      </c>
      <c r="AL7" s="55"/>
      <c r="AM7" s="56">
        <v>7</v>
      </c>
      <c r="AN7" s="69">
        <v>1</v>
      </c>
      <c r="AO7" s="69">
        <v>0</v>
      </c>
      <c r="AP7" s="69">
        <v>1</v>
      </c>
    </row>
    <row r="8" spans="1:42" x14ac:dyDescent="0.25">
      <c r="B8" s="186" t="s">
        <v>68</v>
      </c>
      <c r="C8" s="186" t="s">
        <v>247</v>
      </c>
      <c r="D8" s="188" t="s">
        <v>34</v>
      </c>
      <c r="E8" s="199" t="s">
        <v>69</v>
      </c>
      <c r="F8" s="199"/>
      <c r="I8" s="253">
        <v>2</v>
      </c>
      <c r="J8" s="159" t="str">
        <f t="shared" ref="J8:W14" si="1">VLOOKUP($H$17+$I8,$H$18:$W$50,J$1+2,FALSE) &amp; ""</f>
        <v/>
      </c>
      <c r="K8" s="159" t="str">
        <f t="shared" si="1"/>
        <v>Vendor Name</v>
      </c>
      <c r="L8" s="159" t="str">
        <f t="shared" si="1"/>
        <v>URL for this item on vendor's web site</v>
      </c>
      <c r="M8" s="159" t="str">
        <f t="shared" si="1"/>
        <v>Fee Amount</v>
      </c>
      <c r="N8" s="159" t="str">
        <f t="shared" si="1"/>
        <v>Comment</v>
      </c>
      <c r="O8" s="159" t="str">
        <f t="shared" si="1"/>
        <v xml:space="preserve"> </v>
      </c>
      <c r="P8" s="159" t="str">
        <f t="shared" si="1"/>
        <v xml:space="preserve"> </v>
      </c>
      <c r="Q8" s="159" t="str">
        <f t="shared" si="1"/>
        <v xml:space="preserve"> </v>
      </c>
      <c r="R8" s="159" t="str">
        <f t="shared" si="1"/>
        <v xml:space="preserve"> </v>
      </c>
      <c r="S8" s="159" t="str">
        <f t="shared" si="1"/>
        <v xml:space="preserve"> </v>
      </c>
      <c r="T8" s="160" t="str">
        <f t="shared" si="1"/>
        <v>4</v>
      </c>
      <c r="U8" s="161" t="str">
        <f t="shared" si="1"/>
        <v>2</v>
      </c>
      <c r="V8" s="161" t="str">
        <f t="shared" si="1"/>
        <v>2</v>
      </c>
      <c r="W8" s="162" t="str">
        <f t="shared" si="1"/>
        <v>2</v>
      </c>
      <c r="AB8" s="54">
        <v>2</v>
      </c>
      <c r="AC8" s="55" t="s">
        <v>77</v>
      </c>
      <c r="AD8" s="55" t="s">
        <v>87</v>
      </c>
      <c r="AE8" s="55" t="s">
        <v>83</v>
      </c>
      <c r="AF8" s="55" t="s">
        <v>101</v>
      </c>
      <c r="AG8" s="55" t="s">
        <v>96</v>
      </c>
      <c r="AH8" s="55" t="s">
        <v>112</v>
      </c>
      <c r="AI8" s="55" t="s">
        <v>112</v>
      </c>
      <c r="AJ8" s="55" t="s">
        <v>112</v>
      </c>
      <c r="AK8" s="55" t="s">
        <v>112</v>
      </c>
      <c r="AL8" s="55" t="s">
        <v>112</v>
      </c>
      <c r="AM8" s="56">
        <v>4</v>
      </c>
      <c r="AN8" s="69">
        <v>1</v>
      </c>
      <c r="AO8" s="69">
        <v>0</v>
      </c>
      <c r="AP8" s="69">
        <v>1</v>
      </c>
    </row>
    <row r="9" spans="1:42" x14ac:dyDescent="0.25">
      <c r="B9" s="192" t="s">
        <v>58</v>
      </c>
      <c r="C9" s="187" t="s">
        <v>250</v>
      </c>
      <c r="D9" s="188" t="s">
        <v>59</v>
      </c>
      <c r="E9" s="199" t="s">
        <v>60</v>
      </c>
      <c r="F9" s="199"/>
      <c r="I9" s="253">
        <v>3</v>
      </c>
      <c r="J9" s="159" t="str">
        <f t="shared" si="1"/>
        <v/>
      </c>
      <c r="K9" s="159" t="str">
        <f t="shared" si="1"/>
        <v>Vendor Name</v>
      </c>
      <c r="L9" s="159" t="str">
        <f t="shared" si="1"/>
        <v>URL for this item on vendor's web site</v>
      </c>
      <c r="M9" s="159" t="str">
        <f t="shared" si="1"/>
        <v>Fee Amount</v>
      </c>
      <c r="N9" s="159" t="str">
        <f t="shared" si="1"/>
        <v>Mandatory (Y or N)</v>
      </c>
      <c r="O9" s="159" t="str">
        <f t="shared" si="1"/>
        <v>Comment</v>
      </c>
      <c r="P9" s="159" t="str">
        <f t="shared" si="1"/>
        <v xml:space="preserve"> </v>
      </c>
      <c r="Q9" s="159" t="str">
        <f t="shared" si="1"/>
        <v xml:space="preserve"> </v>
      </c>
      <c r="R9" s="159" t="str">
        <f t="shared" si="1"/>
        <v xml:space="preserve"> </v>
      </c>
      <c r="S9" s="159" t="str">
        <f t="shared" si="1"/>
        <v xml:space="preserve"> </v>
      </c>
      <c r="T9" s="160" t="str">
        <f t="shared" si="1"/>
        <v>6</v>
      </c>
      <c r="U9" s="161" t="str">
        <f t="shared" si="1"/>
        <v>3</v>
      </c>
      <c r="V9" s="161" t="str">
        <f t="shared" si="1"/>
        <v>3</v>
      </c>
      <c r="W9" s="162" t="str">
        <f t="shared" si="1"/>
        <v>3</v>
      </c>
      <c r="AB9" s="54">
        <v>3</v>
      </c>
      <c r="AC9" s="55" t="s">
        <v>78</v>
      </c>
      <c r="AD9" s="55" t="s">
        <v>87</v>
      </c>
      <c r="AE9" s="55" t="s">
        <v>83</v>
      </c>
      <c r="AF9" s="55" t="s">
        <v>101</v>
      </c>
      <c r="AG9" s="55" t="s">
        <v>102</v>
      </c>
      <c r="AH9" s="55" t="s">
        <v>96</v>
      </c>
      <c r="AI9" s="55" t="s">
        <v>112</v>
      </c>
      <c r="AJ9" s="55" t="s">
        <v>112</v>
      </c>
      <c r="AK9" s="55" t="s">
        <v>112</v>
      </c>
      <c r="AL9" s="55" t="s">
        <v>112</v>
      </c>
      <c r="AM9" s="56">
        <v>6</v>
      </c>
      <c r="AN9" s="69">
        <v>1</v>
      </c>
      <c r="AO9" s="69">
        <v>0</v>
      </c>
      <c r="AP9" s="69">
        <v>1</v>
      </c>
    </row>
    <row r="10" spans="1:42" x14ac:dyDescent="0.25">
      <c r="B10" s="183" t="s">
        <v>50</v>
      </c>
      <c r="C10" s="184" t="s">
        <v>248</v>
      </c>
      <c r="D10" s="185" t="s">
        <v>249</v>
      </c>
      <c r="E10" s="198" t="s">
        <v>51</v>
      </c>
      <c r="F10" s="198"/>
      <c r="I10" s="253">
        <v>4</v>
      </c>
      <c r="J10" s="159" t="str">
        <f t="shared" si="1"/>
        <v/>
      </c>
      <c r="K10" s="159" t="str">
        <f t="shared" si="1"/>
        <v>Vendor Name</v>
      </c>
      <c r="L10" s="159" t="str">
        <f t="shared" si="1"/>
        <v>URL for this item on vendor's web site</v>
      </c>
      <c r="M10" s="159" t="str">
        <f t="shared" si="1"/>
        <v>Cost</v>
      </c>
      <c r="N10" s="159" t="str">
        <f t="shared" si="1"/>
        <v>Training Number</v>
      </c>
      <c r="O10" s="159" t="str">
        <f t="shared" si="1"/>
        <v>Training Title</v>
      </c>
      <c r="P10" s="159" t="str">
        <f t="shared" si="1"/>
        <v>Comment</v>
      </c>
      <c r="Q10" s="159" t="str">
        <f t="shared" si="1"/>
        <v xml:space="preserve"> </v>
      </c>
      <c r="R10" s="159" t="str">
        <f t="shared" si="1"/>
        <v xml:space="preserve"> </v>
      </c>
      <c r="S10" s="159" t="str">
        <f t="shared" si="1"/>
        <v xml:space="preserve"> </v>
      </c>
      <c r="T10" s="160" t="str">
        <f t="shared" si="1"/>
        <v>7</v>
      </c>
      <c r="U10" s="161" t="str">
        <f t="shared" si="1"/>
        <v>4</v>
      </c>
      <c r="V10" s="161" t="str">
        <f t="shared" si="1"/>
        <v>4</v>
      </c>
      <c r="W10" s="162" t="str">
        <f t="shared" si="1"/>
        <v>4</v>
      </c>
      <c r="AB10" s="54">
        <v>4</v>
      </c>
      <c r="AC10" s="55" t="s">
        <v>79</v>
      </c>
      <c r="AD10" s="55" t="s">
        <v>87</v>
      </c>
      <c r="AE10" s="55" t="s">
        <v>83</v>
      </c>
      <c r="AF10" s="55" t="s">
        <v>108</v>
      </c>
      <c r="AG10" s="55" t="s">
        <v>103</v>
      </c>
      <c r="AH10" s="55" t="s">
        <v>104</v>
      </c>
      <c r="AI10" s="55" t="s">
        <v>96</v>
      </c>
      <c r="AJ10" s="55" t="s">
        <v>112</v>
      </c>
      <c r="AK10" s="55" t="s">
        <v>112</v>
      </c>
      <c r="AL10" s="55" t="s">
        <v>112</v>
      </c>
      <c r="AM10" s="56">
        <v>7</v>
      </c>
      <c r="AN10" s="69">
        <v>1</v>
      </c>
      <c r="AO10" s="69">
        <v>0</v>
      </c>
      <c r="AP10" s="69">
        <v>1</v>
      </c>
    </row>
    <row r="11" spans="1:42" x14ac:dyDescent="0.25">
      <c r="B11" s="183" t="s">
        <v>53</v>
      </c>
      <c r="C11" s="184" t="s">
        <v>241</v>
      </c>
      <c r="D11" s="185" t="s">
        <v>49</v>
      </c>
      <c r="E11" s="198" t="s">
        <v>54</v>
      </c>
      <c r="F11" s="198"/>
      <c r="I11" s="253">
        <v>5</v>
      </c>
      <c r="J11" s="159" t="str">
        <f t="shared" si="1"/>
        <v/>
      </c>
      <c r="K11" s="159" t="str">
        <f t="shared" si="1"/>
        <v>Vendor Name</v>
      </c>
      <c r="L11" s="159" t="str">
        <f t="shared" si="1"/>
        <v>URL for this item on vendor's web site</v>
      </c>
      <c r="M11" s="159" t="str">
        <f t="shared" si="1"/>
        <v>Price</v>
      </c>
      <c r="N11" s="159" t="str">
        <f t="shared" si="1"/>
        <v>Course Number</v>
      </c>
      <c r="O11" s="159" t="str">
        <f t="shared" si="1"/>
        <v>Course Title</v>
      </c>
      <c r="P11" s="159" t="str">
        <f t="shared" si="1"/>
        <v>Description</v>
      </c>
      <c r="Q11" s="159" t="str">
        <f t="shared" si="1"/>
        <v xml:space="preserve"> </v>
      </c>
      <c r="R11" s="159" t="str">
        <f t="shared" si="1"/>
        <v xml:space="preserve"> </v>
      </c>
      <c r="S11" s="159" t="str">
        <f t="shared" si="1"/>
        <v xml:space="preserve"> </v>
      </c>
      <c r="T11" s="160" t="str">
        <f t="shared" si="1"/>
        <v>7</v>
      </c>
      <c r="U11" s="161" t="str">
        <f t="shared" si="1"/>
        <v>5</v>
      </c>
      <c r="V11" s="161" t="str">
        <f t="shared" si="1"/>
        <v>5</v>
      </c>
      <c r="W11" s="162" t="str">
        <f t="shared" si="1"/>
        <v>5</v>
      </c>
      <c r="AB11" s="54">
        <v>5</v>
      </c>
      <c r="AC11" s="55" t="s">
        <v>81</v>
      </c>
      <c r="AD11" s="55" t="s">
        <v>87</v>
      </c>
      <c r="AE11" s="55" t="s">
        <v>83</v>
      </c>
      <c r="AF11" s="55" t="s">
        <v>93</v>
      </c>
      <c r="AG11" s="55" t="s">
        <v>97</v>
      </c>
      <c r="AH11" s="55" t="s">
        <v>16</v>
      </c>
      <c r="AI11" s="55" t="s">
        <v>98</v>
      </c>
      <c r="AJ11" s="55" t="s">
        <v>112</v>
      </c>
      <c r="AK11" s="55" t="s">
        <v>112</v>
      </c>
      <c r="AL11" s="55" t="s">
        <v>112</v>
      </c>
      <c r="AM11" s="56">
        <v>7</v>
      </c>
      <c r="AN11" s="69">
        <v>1</v>
      </c>
      <c r="AO11" s="69">
        <v>0</v>
      </c>
      <c r="AP11" s="69">
        <v>1</v>
      </c>
    </row>
    <row r="12" spans="1:42" x14ac:dyDescent="0.25">
      <c r="B12" s="189" t="s">
        <v>48</v>
      </c>
      <c r="C12" s="187" t="s">
        <v>239</v>
      </c>
      <c r="D12" s="188" t="s">
        <v>49</v>
      </c>
      <c r="E12" s="199" t="s">
        <v>240</v>
      </c>
      <c r="F12" s="199"/>
      <c r="I12" s="253">
        <v>6</v>
      </c>
      <c r="J12" s="159" t="str">
        <f t="shared" si="1"/>
        <v/>
      </c>
      <c r="K12" s="159" t="str">
        <f t="shared" si="1"/>
        <v>Vendor Name</v>
      </c>
      <c r="L12" s="159" t="str">
        <f t="shared" si="1"/>
        <v>URL for this item on vendor's web site</v>
      </c>
      <c r="M12" s="159" t="str">
        <f t="shared" si="1"/>
        <v>Price</v>
      </c>
      <c r="N12" s="159" t="str">
        <f t="shared" si="1"/>
        <v>ISBN</v>
      </c>
      <c r="O12" s="159" t="str">
        <f t="shared" si="1"/>
        <v>Title</v>
      </c>
      <c r="P12" s="159" t="str">
        <f t="shared" si="1"/>
        <v>Publisher</v>
      </c>
      <c r="Q12" s="159" t="str">
        <f t="shared" si="1"/>
        <v>Edition</v>
      </c>
      <c r="R12" s="159" t="str">
        <f t="shared" si="1"/>
        <v>Author(s)</v>
      </c>
      <c r="S12" s="159" t="str">
        <f t="shared" si="1"/>
        <v>Author(s)</v>
      </c>
      <c r="T12" s="160" t="str">
        <f t="shared" si="1"/>
        <v>9</v>
      </c>
      <c r="U12" s="161" t="str">
        <f t="shared" si="1"/>
        <v>6</v>
      </c>
      <c r="V12" s="161" t="str">
        <f t="shared" si="1"/>
        <v>6</v>
      </c>
      <c r="W12" s="162" t="str">
        <f t="shared" si="1"/>
        <v>6</v>
      </c>
      <c r="AB12" s="54">
        <v>6</v>
      </c>
      <c r="AC12" s="55" t="s">
        <v>105</v>
      </c>
      <c r="AD12" s="55" t="s">
        <v>87</v>
      </c>
      <c r="AE12" s="55" t="s">
        <v>83</v>
      </c>
      <c r="AF12" s="55" t="s">
        <v>93</v>
      </c>
      <c r="AG12" s="55" t="s">
        <v>91</v>
      </c>
      <c r="AH12" s="55" t="s">
        <v>92</v>
      </c>
      <c r="AI12" s="55" t="s">
        <v>84</v>
      </c>
      <c r="AJ12" s="55" t="s">
        <v>85</v>
      </c>
      <c r="AK12" s="55" t="s">
        <v>86</v>
      </c>
      <c r="AL12" s="55" t="s">
        <v>86</v>
      </c>
      <c r="AM12" s="56">
        <v>9</v>
      </c>
      <c r="AN12" s="69">
        <v>0</v>
      </c>
      <c r="AO12" s="69">
        <v>1</v>
      </c>
      <c r="AP12" s="69">
        <v>15</v>
      </c>
    </row>
    <row r="13" spans="1:42" x14ac:dyDescent="0.25">
      <c r="B13" s="194" t="s">
        <v>252</v>
      </c>
      <c r="C13" s="187" t="s">
        <v>253</v>
      </c>
      <c r="D13" s="188" t="s">
        <v>35</v>
      </c>
      <c r="E13" s="199" t="s">
        <v>31</v>
      </c>
      <c r="F13" s="199"/>
      <c r="I13" s="253">
        <v>7</v>
      </c>
      <c r="J13" s="159" t="str">
        <f t="shared" si="1"/>
        <v/>
      </c>
      <c r="K13" s="159" t="str">
        <f t="shared" si="1"/>
        <v>Vendor Name</v>
      </c>
      <c r="L13" s="159" t="str">
        <f t="shared" si="1"/>
        <v>URL for this item on vendor's web site</v>
      </c>
      <c r="M13" s="159" t="str">
        <f t="shared" si="1"/>
        <v>Price each</v>
      </c>
      <c r="N13" s="159" t="str">
        <f t="shared" si="1"/>
        <v>Part Number</v>
      </c>
      <c r="O13" s="159" t="str">
        <f t="shared" si="1"/>
        <v>Quantity</v>
      </c>
      <c r="P13" s="159" t="str">
        <f t="shared" si="1"/>
        <v>Item Description</v>
      </c>
      <c r="Q13" s="159" t="str">
        <f t="shared" si="1"/>
        <v>Comment</v>
      </c>
      <c r="R13" s="159" t="str">
        <f t="shared" si="1"/>
        <v xml:space="preserve"> </v>
      </c>
      <c r="S13" s="159" t="str">
        <f t="shared" si="1"/>
        <v xml:space="preserve"> </v>
      </c>
      <c r="T13" s="160" t="str">
        <f t="shared" si="1"/>
        <v>8</v>
      </c>
      <c r="U13" s="161" t="str">
        <f t="shared" si="1"/>
        <v>7</v>
      </c>
      <c r="V13" s="161" t="str">
        <f t="shared" si="1"/>
        <v>7</v>
      </c>
      <c r="W13" s="162" t="str">
        <f t="shared" si="1"/>
        <v>7</v>
      </c>
      <c r="AB13" s="54">
        <v>7</v>
      </c>
      <c r="AC13" s="55" t="s">
        <v>80</v>
      </c>
      <c r="AD13" s="55" t="s">
        <v>87</v>
      </c>
      <c r="AE13" s="55" t="s">
        <v>83</v>
      </c>
      <c r="AF13" s="55" t="s">
        <v>107</v>
      </c>
      <c r="AG13" s="55" t="s">
        <v>94</v>
      </c>
      <c r="AH13" s="55" t="s">
        <v>106</v>
      </c>
      <c r="AI13" s="55" t="s">
        <v>95</v>
      </c>
      <c r="AJ13" s="55" t="s">
        <v>96</v>
      </c>
      <c r="AK13" s="55" t="s">
        <v>112</v>
      </c>
      <c r="AL13" s="55" t="s">
        <v>112</v>
      </c>
      <c r="AM13" s="56">
        <v>8</v>
      </c>
      <c r="AN13" s="69">
        <v>0</v>
      </c>
      <c r="AO13" s="69">
        <v>1</v>
      </c>
      <c r="AP13" s="69">
        <v>15</v>
      </c>
    </row>
    <row r="14" spans="1:42" ht="15.75" thickBot="1" x14ac:dyDescent="0.3">
      <c r="B14" s="186" t="s">
        <v>36</v>
      </c>
      <c r="C14" s="187" t="s">
        <v>37</v>
      </c>
      <c r="D14" s="188" t="s">
        <v>226</v>
      </c>
      <c r="E14" s="199" t="s">
        <v>38</v>
      </c>
      <c r="F14" s="199"/>
      <c r="I14" s="254">
        <v>8</v>
      </c>
      <c r="J14" s="164" t="str">
        <f t="shared" si="1"/>
        <v/>
      </c>
      <c r="K14" s="164" t="str">
        <f t="shared" si="1"/>
        <v>Vendor Name</v>
      </c>
      <c r="L14" s="164" t="str">
        <f t="shared" si="1"/>
        <v>URL for this item on vendor's web site</v>
      </c>
      <c r="M14" s="164" t="str">
        <f t="shared" si="1"/>
        <v>Price</v>
      </c>
      <c r="N14" s="164" t="str">
        <f t="shared" si="1"/>
        <v>Course Number</v>
      </c>
      <c r="O14" s="164" t="str">
        <f t="shared" si="1"/>
        <v>Boot Camp Title</v>
      </c>
      <c r="P14" s="164" t="str">
        <f t="shared" si="1"/>
        <v>Description</v>
      </c>
      <c r="Q14" s="164" t="str">
        <f t="shared" si="1"/>
        <v xml:space="preserve"> </v>
      </c>
      <c r="R14" s="164" t="str">
        <f t="shared" si="1"/>
        <v xml:space="preserve"> </v>
      </c>
      <c r="S14" s="164" t="str">
        <f t="shared" si="1"/>
        <v xml:space="preserve"> </v>
      </c>
      <c r="T14" s="165" t="str">
        <f t="shared" si="1"/>
        <v>7</v>
      </c>
      <c r="U14" s="166" t="str">
        <f t="shared" si="1"/>
        <v>8</v>
      </c>
      <c r="V14" s="166" t="str">
        <f t="shared" si="1"/>
        <v>8</v>
      </c>
      <c r="W14" s="167" t="str">
        <f t="shared" si="1"/>
        <v>8</v>
      </c>
      <c r="AB14" s="54">
        <v>8</v>
      </c>
      <c r="AC14" s="55" t="s">
        <v>82</v>
      </c>
      <c r="AD14" s="55" t="s">
        <v>87</v>
      </c>
      <c r="AE14" s="55" t="s">
        <v>83</v>
      </c>
      <c r="AF14" s="55" t="s">
        <v>93</v>
      </c>
      <c r="AG14" s="55" t="s">
        <v>97</v>
      </c>
      <c r="AH14" s="55" t="s">
        <v>99</v>
      </c>
      <c r="AI14" s="55" t="s">
        <v>98</v>
      </c>
      <c r="AJ14" s="55" t="s">
        <v>112</v>
      </c>
      <c r="AK14" s="55" t="s">
        <v>112</v>
      </c>
      <c r="AL14" s="55" t="s">
        <v>112</v>
      </c>
      <c r="AM14" s="56">
        <v>7</v>
      </c>
      <c r="AN14" s="69">
        <v>1</v>
      </c>
      <c r="AO14" s="69">
        <v>0</v>
      </c>
      <c r="AP14" s="69">
        <v>1</v>
      </c>
    </row>
    <row r="15" spans="1:42" x14ac:dyDescent="0.25">
      <c r="B15" s="186" t="s">
        <v>43</v>
      </c>
      <c r="C15" s="187" t="s">
        <v>263</v>
      </c>
      <c r="D15" s="192" t="s">
        <v>264</v>
      </c>
      <c r="E15" s="201" t="s">
        <v>44</v>
      </c>
      <c r="F15" s="201"/>
      <c r="I15" s="255" t="s">
        <v>280</v>
      </c>
      <c r="J15" s="69" t="str">
        <f>J7&amp;"#"&amp;J8&amp;"#"&amp;J9&amp;"#"&amp;J10&amp;"#"&amp;J11&amp;"#"&amp;J12&amp;"#"&amp;J13&amp;"#"&amp;J14</f>
        <v>#######</v>
      </c>
    </row>
    <row r="16" spans="1:42" x14ac:dyDescent="0.25">
      <c r="B16" s="185" t="s">
        <v>227</v>
      </c>
      <c r="C16" s="184" t="s">
        <v>228</v>
      </c>
      <c r="D16" s="185" t="s">
        <v>226</v>
      </c>
      <c r="E16" s="198" t="s">
        <v>40</v>
      </c>
      <c r="F16" s="198"/>
    </row>
    <row r="17" spans="2:23" ht="15.75" thickBot="1" x14ac:dyDescent="0.3">
      <c r="B17" s="189" t="s">
        <v>39</v>
      </c>
      <c r="C17" s="187" t="s">
        <v>228</v>
      </c>
      <c r="D17" s="188" t="s">
        <v>226</v>
      </c>
      <c r="E17" s="199" t="s">
        <v>40</v>
      </c>
      <c r="F17" s="199"/>
      <c r="H17" s="54">
        <f>IF(Page_2_Cost_Details!G10&lt;&gt;"",14,IF(Page_2_Cost_Details!G11&lt;&gt;"",25,3))</f>
        <v>3</v>
      </c>
      <c r="I17" s="54" t="s">
        <v>276</v>
      </c>
    </row>
    <row r="18" spans="2:23" x14ac:dyDescent="0.25">
      <c r="B18" s="190" t="s">
        <v>41</v>
      </c>
      <c r="C18" s="184" t="s">
        <v>228</v>
      </c>
      <c r="D18" s="185" t="s">
        <v>226</v>
      </c>
      <c r="E18" s="198" t="s">
        <v>40</v>
      </c>
      <c r="F18" s="198"/>
      <c r="G18" s="242" t="s">
        <v>277</v>
      </c>
      <c r="H18" s="215">
        <v>1</v>
      </c>
      <c r="I18" s="216"/>
      <c r="J18" s="217" t="s">
        <v>88</v>
      </c>
      <c r="K18" s="217"/>
      <c r="L18" s="217"/>
      <c r="M18" s="217"/>
      <c r="N18" s="217"/>
      <c r="O18" s="217"/>
      <c r="P18" s="217"/>
      <c r="Q18" s="217"/>
      <c r="R18" s="217"/>
      <c r="S18" s="217"/>
      <c r="T18" s="217" t="s">
        <v>114</v>
      </c>
      <c r="U18" s="217" t="s">
        <v>100</v>
      </c>
      <c r="V18" s="217" t="s">
        <v>80</v>
      </c>
      <c r="W18" s="218" t="s">
        <v>113</v>
      </c>
    </row>
    <row r="19" spans="2:23" x14ac:dyDescent="0.25">
      <c r="B19" s="195" t="s">
        <v>257</v>
      </c>
      <c r="C19" s="184" t="s">
        <v>255</v>
      </c>
      <c r="D19" s="185" t="s">
        <v>35</v>
      </c>
      <c r="E19" s="198" t="s">
        <v>42</v>
      </c>
      <c r="F19" s="198"/>
      <c r="H19" s="219">
        <f>H18+1</f>
        <v>2</v>
      </c>
      <c r="I19" s="220"/>
      <c r="J19" s="221" t="s">
        <v>109</v>
      </c>
      <c r="K19" s="221" t="s">
        <v>87</v>
      </c>
      <c r="L19" s="221" t="s">
        <v>83</v>
      </c>
      <c r="M19" s="221" t="s">
        <v>93</v>
      </c>
      <c r="N19" s="221" t="s">
        <v>110</v>
      </c>
      <c r="O19" s="221" t="s">
        <v>111</v>
      </c>
      <c r="P19" s="221"/>
      <c r="Q19" s="221"/>
      <c r="R19" s="221"/>
      <c r="S19" s="221"/>
      <c r="T19" s="221">
        <v>5</v>
      </c>
      <c r="U19" s="221">
        <v>1</v>
      </c>
      <c r="V19" s="221">
        <v>0</v>
      </c>
      <c r="W19" s="222">
        <v>1</v>
      </c>
    </row>
    <row r="20" spans="2:23" x14ac:dyDescent="0.25">
      <c r="B20" s="194" t="s">
        <v>258</v>
      </c>
      <c r="C20" s="187" t="s">
        <v>255</v>
      </c>
      <c r="D20" s="188" t="s">
        <v>35</v>
      </c>
      <c r="E20" s="199" t="s">
        <v>42</v>
      </c>
      <c r="F20" s="199"/>
      <c r="H20" s="219">
        <f t="shared" ref="H20:H50" si="2">H19+1</f>
        <v>3</v>
      </c>
      <c r="I20" s="220"/>
      <c r="J20" s="221"/>
      <c r="K20" s="221" t="s">
        <v>112</v>
      </c>
      <c r="L20" s="221" t="s">
        <v>112</v>
      </c>
      <c r="M20" s="221" t="s">
        <v>112</v>
      </c>
      <c r="N20" s="221" t="s">
        <v>112</v>
      </c>
      <c r="O20" s="221" t="s">
        <v>112</v>
      </c>
      <c r="P20" s="221" t="s">
        <v>112</v>
      </c>
      <c r="Q20" s="221" t="s">
        <v>112</v>
      </c>
      <c r="R20" s="221" t="s">
        <v>112</v>
      </c>
      <c r="S20" s="221" t="s">
        <v>112</v>
      </c>
      <c r="T20" s="221"/>
      <c r="U20" s="221"/>
      <c r="V20" s="221"/>
      <c r="W20" s="222"/>
    </row>
    <row r="21" spans="2:23" x14ac:dyDescent="0.25">
      <c r="B21" s="194" t="s">
        <v>260</v>
      </c>
      <c r="C21" s="187" t="s">
        <v>255</v>
      </c>
      <c r="D21" s="188" t="s">
        <v>35</v>
      </c>
      <c r="E21" s="199" t="s">
        <v>42</v>
      </c>
      <c r="F21" s="199"/>
      <c r="H21" s="219">
        <f t="shared" si="2"/>
        <v>4</v>
      </c>
      <c r="I21" s="220">
        <v>1</v>
      </c>
      <c r="J21" s="221"/>
      <c r="K21" s="221" t="s">
        <v>87</v>
      </c>
      <c r="L21" s="221" t="s">
        <v>83</v>
      </c>
      <c r="M21" s="221" t="s">
        <v>93</v>
      </c>
      <c r="N21" s="221" t="s">
        <v>268</v>
      </c>
      <c r="O21" s="221" t="s">
        <v>269</v>
      </c>
      <c r="P21" s="221" t="s">
        <v>96</v>
      </c>
      <c r="Q21" s="221" t="s">
        <v>112</v>
      </c>
      <c r="R21" s="221" t="s">
        <v>112</v>
      </c>
      <c r="S21" s="221"/>
      <c r="T21" s="221">
        <v>7</v>
      </c>
      <c r="U21" s="221">
        <v>1</v>
      </c>
      <c r="V21" s="221">
        <v>0</v>
      </c>
      <c r="W21" s="222">
        <v>1</v>
      </c>
    </row>
    <row r="22" spans="2:23" x14ac:dyDescent="0.25">
      <c r="B22" s="194" t="s">
        <v>256</v>
      </c>
      <c r="C22" s="187" t="s">
        <v>255</v>
      </c>
      <c r="D22" s="188" t="s">
        <v>35</v>
      </c>
      <c r="E22" s="199" t="s">
        <v>42</v>
      </c>
      <c r="F22" s="199"/>
      <c r="H22" s="219">
        <f t="shared" si="2"/>
        <v>5</v>
      </c>
      <c r="I22" s="220">
        <v>2</v>
      </c>
      <c r="J22" s="221"/>
      <c r="K22" s="221" t="s">
        <v>87</v>
      </c>
      <c r="L22" s="221" t="s">
        <v>83</v>
      </c>
      <c r="M22" s="221" t="s">
        <v>101</v>
      </c>
      <c r="N22" s="221" t="s">
        <v>96</v>
      </c>
      <c r="O22" s="221" t="s">
        <v>112</v>
      </c>
      <c r="P22" s="221" t="s">
        <v>112</v>
      </c>
      <c r="Q22" s="221" t="s">
        <v>112</v>
      </c>
      <c r="R22" s="221" t="s">
        <v>112</v>
      </c>
      <c r="S22" s="221" t="s">
        <v>112</v>
      </c>
      <c r="T22" s="221">
        <v>4</v>
      </c>
      <c r="U22" s="221">
        <v>1</v>
      </c>
      <c r="V22" s="221">
        <v>0</v>
      </c>
      <c r="W22" s="222">
        <v>1</v>
      </c>
    </row>
    <row r="23" spans="2:23" x14ac:dyDescent="0.25">
      <c r="B23" s="195" t="s">
        <v>259</v>
      </c>
      <c r="C23" s="184" t="s">
        <v>255</v>
      </c>
      <c r="D23" s="185" t="s">
        <v>35</v>
      </c>
      <c r="E23" s="198" t="s">
        <v>42</v>
      </c>
      <c r="F23" s="198"/>
      <c r="H23" s="219">
        <f t="shared" si="2"/>
        <v>6</v>
      </c>
      <c r="I23" s="220">
        <v>3</v>
      </c>
      <c r="J23" s="221"/>
      <c r="K23" s="221" t="s">
        <v>87</v>
      </c>
      <c r="L23" s="221" t="s">
        <v>83</v>
      </c>
      <c r="M23" s="221" t="s">
        <v>101</v>
      </c>
      <c r="N23" s="221" t="s">
        <v>102</v>
      </c>
      <c r="O23" s="221" t="s">
        <v>96</v>
      </c>
      <c r="P23" s="221" t="s">
        <v>112</v>
      </c>
      <c r="Q23" s="221" t="s">
        <v>112</v>
      </c>
      <c r="R23" s="221" t="s">
        <v>112</v>
      </c>
      <c r="S23" s="221" t="s">
        <v>112</v>
      </c>
      <c r="T23" s="221">
        <v>6</v>
      </c>
      <c r="U23" s="221">
        <v>1</v>
      </c>
      <c r="V23" s="221">
        <v>0</v>
      </c>
      <c r="W23" s="222">
        <v>1</v>
      </c>
    </row>
    <row r="24" spans="2:23" x14ac:dyDescent="0.25">
      <c r="B24" s="183" t="s">
        <v>63</v>
      </c>
      <c r="C24" s="184" t="s">
        <v>251</v>
      </c>
      <c r="D24" s="185" t="s">
        <v>59</v>
      </c>
      <c r="E24" s="198" t="s">
        <v>64</v>
      </c>
      <c r="F24" s="198"/>
      <c r="H24" s="219">
        <f t="shared" si="2"/>
        <v>7</v>
      </c>
      <c r="I24" s="220">
        <v>4</v>
      </c>
      <c r="J24" s="221"/>
      <c r="K24" s="221" t="s">
        <v>87</v>
      </c>
      <c r="L24" s="221" t="s">
        <v>83</v>
      </c>
      <c r="M24" s="221" t="s">
        <v>108</v>
      </c>
      <c r="N24" s="221" t="s">
        <v>103</v>
      </c>
      <c r="O24" s="221" t="s">
        <v>104</v>
      </c>
      <c r="P24" s="221" t="s">
        <v>96</v>
      </c>
      <c r="Q24" s="221" t="s">
        <v>112</v>
      </c>
      <c r="R24" s="221" t="s">
        <v>112</v>
      </c>
      <c r="S24" s="221" t="s">
        <v>112</v>
      </c>
      <c r="T24" s="221">
        <v>7</v>
      </c>
      <c r="U24" s="221">
        <v>1</v>
      </c>
      <c r="V24" s="221">
        <v>0</v>
      </c>
      <c r="W24" s="222">
        <v>1</v>
      </c>
    </row>
    <row r="25" spans="2:23" x14ac:dyDescent="0.25">
      <c r="B25" s="190" t="s">
        <v>231</v>
      </c>
      <c r="C25" s="184" t="s">
        <v>56</v>
      </c>
      <c r="D25" s="185" t="s">
        <v>226</v>
      </c>
      <c r="E25" s="198" t="s">
        <v>232</v>
      </c>
      <c r="F25" s="198"/>
      <c r="H25" s="219">
        <f t="shared" si="2"/>
        <v>8</v>
      </c>
      <c r="I25" s="220">
        <v>5</v>
      </c>
      <c r="J25" s="221"/>
      <c r="K25" s="221" t="s">
        <v>87</v>
      </c>
      <c r="L25" s="221" t="s">
        <v>83</v>
      </c>
      <c r="M25" s="221" t="s">
        <v>93</v>
      </c>
      <c r="N25" s="221" t="s">
        <v>97</v>
      </c>
      <c r="O25" s="221" t="s">
        <v>16</v>
      </c>
      <c r="P25" s="221" t="s">
        <v>98</v>
      </c>
      <c r="Q25" s="221" t="s">
        <v>112</v>
      </c>
      <c r="R25" s="221" t="s">
        <v>112</v>
      </c>
      <c r="S25" s="221" t="s">
        <v>112</v>
      </c>
      <c r="T25" s="221">
        <v>7</v>
      </c>
      <c r="U25" s="221">
        <v>1</v>
      </c>
      <c r="V25" s="221">
        <v>0</v>
      </c>
      <c r="W25" s="222">
        <v>1</v>
      </c>
    </row>
    <row r="26" spans="2:23" x14ac:dyDescent="0.25">
      <c r="B26" s="189" t="s">
        <v>233</v>
      </c>
      <c r="C26" s="187" t="s">
        <v>56</v>
      </c>
      <c r="D26" s="188" t="s">
        <v>226</v>
      </c>
      <c r="E26" s="199" t="s">
        <v>232</v>
      </c>
      <c r="F26" s="199"/>
      <c r="H26" s="219">
        <f t="shared" si="2"/>
        <v>9</v>
      </c>
      <c r="I26" s="220">
        <v>6</v>
      </c>
      <c r="J26" s="221"/>
      <c r="K26" s="221" t="s">
        <v>87</v>
      </c>
      <c r="L26" s="221" t="s">
        <v>83</v>
      </c>
      <c r="M26" s="221" t="s">
        <v>93</v>
      </c>
      <c r="N26" s="221" t="s">
        <v>91</v>
      </c>
      <c r="O26" s="221" t="s">
        <v>92</v>
      </c>
      <c r="P26" s="221" t="s">
        <v>84</v>
      </c>
      <c r="Q26" s="221" t="s">
        <v>85</v>
      </c>
      <c r="R26" s="221" t="s">
        <v>86</v>
      </c>
      <c r="S26" s="221" t="s">
        <v>86</v>
      </c>
      <c r="T26" s="221">
        <v>9</v>
      </c>
      <c r="U26" s="221">
        <v>0</v>
      </c>
      <c r="V26" s="221">
        <v>1</v>
      </c>
      <c r="W26" s="222">
        <v>15</v>
      </c>
    </row>
    <row r="27" spans="2:23" x14ac:dyDescent="0.25">
      <c r="B27" s="185" t="s">
        <v>234</v>
      </c>
      <c r="C27" s="184" t="s">
        <v>56</v>
      </c>
      <c r="D27" s="185" t="s">
        <v>226</v>
      </c>
      <c r="E27" s="198" t="s">
        <v>57</v>
      </c>
      <c r="F27" s="198"/>
      <c r="H27" s="219">
        <f t="shared" si="2"/>
        <v>10</v>
      </c>
      <c r="I27" s="220">
        <v>7</v>
      </c>
      <c r="J27" s="221"/>
      <c r="K27" s="221" t="s">
        <v>87</v>
      </c>
      <c r="L27" s="221" t="s">
        <v>83</v>
      </c>
      <c r="M27" s="221" t="s">
        <v>107</v>
      </c>
      <c r="N27" s="221" t="s">
        <v>94</v>
      </c>
      <c r="O27" s="221" t="s">
        <v>106</v>
      </c>
      <c r="P27" s="221" t="s">
        <v>95</v>
      </c>
      <c r="Q27" s="221" t="s">
        <v>96</v>
      </c>
      <c r="R27" s="221" t="s">
        <v>112</v>
      </c>
      <c r="S27" s="221" t="s">
        <v>112</v>
      </c>
      <c r="T27" s="221">
        <v>8</v>
      </c>
      <c r="U27" s="221">
        <v>0</v>
      </c>
      <c r="V27" s="221">
        <v>1</v>
      </c>
      <c r="W27" s="222">
        <v>15</v>
      </c>
    </row>
    <row r="28" spans="2:23" ht="15.75" thickBot="1" x14ac:dyDescent="0.3">
      <c r="B28" s="189" t="s">
        <v>55</v>
      </c>
      <c r="C28" s="187" t="s">
        <v>56</v>
      </c>
      <c r="D28" s="188" t="s">
        <v>226</v>
      </c>
      <c r="E28" s="199" t="s">
        <v>57</v>
      </c>
      <c r="F28" s="199"/>
      <c r="H28" s="223">
        <f t="shared" si="2"/>
        <v>11</v>
      </c>
      <c r="I28" s="224">
        <v>8</v>
      </c>
      <c r="J28" s="225"/>
      <c r="K28" s="225" t="s">
        <v>87</v>
      </c>
      <c r="L28" s="225" t="s">
        <v>83</v>
      </c>
      <c r="M28" s="225" t="s">
        <v>93</v>
      </c>
      <c r="N28" s="225" t="s">
        <v>97</v>
      </c>
      <c r="O28" s="225" t="s">
        <v>99</v>
      </c>
      <c r="P28" s="225" t="s">
        <v>98</v>
      </c>
      <c r="Q28" s="225" t="s">
        <v>112</v>
      </c>
      <c r="R28" s="225" t="s">
        <v>112</v>
      </c>
      <c r="S28" s="225" t="s">
        <v>112</v>
      </c>
      <c r="T28" s="225">
        <v>7</v>
      </c>
      <c r="U28" s="225">
        <v>1</v>
      </c>
      <c r="V28" s="225">
        <v>0</v>
      </c>
      <c r="W28" s="226">
        <v>1</v>
      </c>
    </row>
    <row r="29" spans="2:23" x14ac:dyDescent="0.25">
      <c r="B29" s="203" t="s">
        <v>242</v>
      </c>
      <c r="C29" s="204" t="s">
        <v>243</v>
      </c>
      <c r="D29" s="188" t="s">
        <v>49</v>
      </c>
      <c r="E29" s="199" t="s">
        <v>244</v>
      </c>
      <c r="F29" s="199"/>
      <c r="G29" s="243" t="s">
        <v>278</v>
      </c>
      <c r="H29" s="227">
        <f t="shared" si="2"/>
        <v>12</v>
      </c>
      <c r="I29" s="228"/>
      <c r="J29" s="229" t="s">
        <v>88</v>
      </c>
      <c r="K29" s="229"/>
      <c r="L29" s="229"/>
      <c r="M29" s="229"/>
      <c r="N29" s="229"/>
      <c r="O29" s="229"/>
      <c r="P29" s="229"/>
      <c r="Q29" s="229"/>
      <c r="R29" s="229"/>
      <c r="S29" s="229"/>
      <c r="T29" s="229" t="s">
        <v>114</v>
      </c>
      <c r="U29" s="229" t="s">
        <v>100</v>
      </c>
      <c r="V29" s="229" t="s">
        <v>80</v>
      </c>
      <c r="W29" s="230" t="s">
        <v>113</v>
      </c>
    </row>
    <row r="30" spans="2:23" x14ac:dyDescent="0.25">
      <c r="B30" s="192" t="s">
        <v>65</v>
      </c>
      <c r="C30" s="187" t="s">
        <v>237</v>
      </c>
      <c r="D30" s="188" t="s">
        <v>66</v>
      </c>
      <c r="E30" s="199" t="s">
        <v>67</v>
      </c>
      <c r="F30" s="199"/>
      <c r="H30" s="231">
        <f t="shared" si="2"/>
        <v>13</v>
      </c>
      <c r="I30" s="232"/>
      <c r="J30" s="233" t="s">
        <v>109</v>
      </c>
      <c r="K30" s="233" t="s">
        <v>87</v>
      </c>
      <c r="L30" s="233" t="s">
        <v>83</v>
      </c>
      <c r="M30" s="233" t="s">
        <v>93</v>
      </c>
      <c r="N30" s="233" t="s">
        <v>110</v>
      </c>
      <c r="O30" s="233" t="s">
        <v>111</v>
      </c>
      <c r="P30" s="233"/>
      <c r="Q30" s="233"/>
      <c r="R30" s="233"/>
      <c r="S30" s="233"/>
      <c r="T30" s="233">
        <v>5</v>
      </c>
      <c r="U30" s="233">
        <v>1</v>
      </c>
      <c r="V30" s="233">
        <v>0</v>
      </c>
      <c r="W30" s="234">
        <v>1</v>
      </c>
    </row>
    <row r="31" spans="2:23" x14ac:dyDescent="0.25">
      <c r="B31" s="195" t="s">
        <v>261</v>
      </c>
      <c r="C31" s="184" t="s">
        <v>262</v>
      </c>
      <c r="D31" s="185" t="s">
        <v>35</v>
      </c>
      <c r="E31" s="198" t="s">
        <v>61</v>
      </c>
      <c r="F31" s="198"/>
      <c r="H31" s="231">
        <f t="shared" si="2"/>
        <v>14</v>
      </c>
      <c r="I31" s="232"/>
      <c r="J31" s="233"/>
      <c r="K31" s="233" t="s">
        <v>112</v>
      </c>
      <c r="L31" s="233" t="s">
        <v>112</v>
      </c>
      <c r="M31" s="233" t="s">
        <v>112</v>
      </c>
      <c r="N31" s="233" t="s">
        <v>112</v>
      </c>
      <c r="O31" s="233" t="s">
        <v>112</v>
      </c>
      <c r="P31" s="233" t="s">
        <v>112</v>
      </c>
      <c r="Q31" s="233" t="s">
        <v>112</v>
      </c>
      <c r="R31" s="233" t="s">
        <v>112</v>
      </c>
      <c r="S31" s="233" t="s">
        <v>112</v>
      </c>
      <c r="T31" s="233"/>
      <c r="U31" s="233"/>
      <c r="V31" s="233"/>
      <c r="W31" s="234"/>
    </row>
    <row r="32" spans="2:23" x14ac:dyDescent="0.25">
      <c r="B32" s="195" t="s">
        <v>286</v>
      </c>
      <c r="C32" s="184"/>
      <c r="D32" s="185" t="s">
        <v>34</v>
      </c>
      <c r="E32" s="198" t="s">
        <v>287</v>
      </c>
      <c r="F32" s="198"/>
      <c r="H32" s="231">
        <f t="shared" si="2"/>
        <v>15</v>
      </c>
      <c r="I32" s="232">
        <v>1</v>
      </c>
      <c r="J32" s="233" t="s">
        <v>77</v>
      </c>
      <c r="K32" s="233" t="s">
        <v>87</v>
      </c>
      <c r="L32" s="233" t="s">
        <v>83</v>
      </c>
      <c r="M32" s="233" t="s">
        <v>101</v>
      </c>
      <c r="N32" s="233" t="s">
        <v>96</v>
      </c>
      <c r="O32" s="233" t="s">
        <v>112</v>
      </c>
      <c r="P32" s="233" t="s">
        <v>112</v>
      </c>
      <c r="Q32" s="233" t="s">
        <v>112</v>
      </c>
      <c r="R32" s="233" t="s">
        <v>112</v>
      </c>
      <c r="S32" s="233" t="s">
        <v>112</v>
      </c>
      <c r="T32" s="233">
        <v>4</v>
      </c>
      <c r="U32" s="233">
        <v>1</v>
      </c>
      <c r="V32" s="233">
        <v>0</v>
      </c>
      <c r="W32" s="234">
        <v>1</v>
      </c>
    </row>
    <row r="33" spans="1:23" x14ac:dyDescent="0.25">
      <c r="B33" s="189" t="s">
        <v>52</v>
      </c>
      <c r="C33" s="200" t="s">
        <v>229</v>
      </c>
      <c r="D33" s="189" t="s">
        <v>226</v>
      </c>
      <c r="E33" s="200" t="s">
        <v>230</v>
      </c>
      <c r="F33" s="200"/>
      <c r="H33" s="231">
        <f t="shared" si="2"/>
        <v>16</v>
      </c>
      <c r="I33" s="232">
        <v>2</v>
      </c>
      <c r="J33" s="233" t="s">
        <v>78</v>
      </c>
      <c r="K33" s="233" t="s">
        <v>87</v>
      </c>
      <c r="L33" s="233" t="s">
        <v>83</v>
      </c>
      <c r="M33" s="233" t="s">
        <v>101</v>
      </c>
      <c r="N33" s="233" t="s">
        <v>102</v>
      </c>
      <c r="O33" s="233" t="s">
        <v>96</v>
      </c>
      <c r="P33" s="233" t="s">
        <v>112</v>
      </c>
      <c r="Q33" s="233" t="s">
        <v>112</v>
      </c>
      <c r="R33" s="233" t="s">
        <v>112</v>
      </c>
      <c r="S33" s="233" t="s">
        <v>112</v>
      </c>
      <c r="T33" s="233">
        <v>6</v>
      </c>
      <c r="U33" s="233">
        <v>1</v>
      </c>
      <c r="V33" s="233">
        <v>0</v>
      </c>
      <c r="W33" s="234">
        <v>1</v>
      </c>
    </row>
    <row r="34" spans="1:23" x14ac:dyDescent="0.25">
      <c r="H34" s="231">
        <f t="shared" si="2"/>
        <v>17</v>
      </c>
      <c r="I34" s="232">
        <v>3</v>
      </c>
      <c r="J34" s="233" t="s">
        <v>79</v>
      </c>
      <c r="K34" s="233" t="s">
        <v>87</v>
      </c>
      <c r="L34" s="233" t="s">
        <v>83</v>
      </c>
      <c r="M34" s="233" t="s">
        <v>108</v>
      </c>
      <c r="N34" s="233" t="s">
        <v>103</v>
      </c>
      <c r="O34" s="233" t="s">
        <v>104</v>
      </c>
      <c r="P34" s="233" t="s">
        <v>96</v>
      </c>
      <c r="Q34" s="233" t="s">
        <v>112</v>
      </c>
      <c r="R34" s="233" t="s">
        <v>112</v>
      </c>
      <c r="S34" s="233" t="s">
        <v>112</v>
      </c>
      <c r="T34" s="233">
        <v>7</v>
      </c>
      <c r="U34" s="233">
        <v>1</v>
      </c>
      <c r="V34" s="233">
        <v>0</v>
      </c>
      <c r="W34" s="234">
        <v>1</v>
      </c>
    </row>
    <row r="35" spans="1:23" ht="21" x14ac:dyDescent="0.35">
      <c r="A35" s="182" t="s">
        <v>223</v>
      </c>
      <c r="C35" s="182" t="s">
        <v>223</v>
      </c>
      <c r="H35" s="231">
        <f t="shared" si="2"/>
        <v>18</v>
      </c>
      <c r="I35" s="232">
        <v>4</v>
      </c>
      <c r="J35" s="233" t="s">
        <v>81</v>
      </c>
      <c r="K35" s="233" t="s">
        <v>87</v>
      </c>
      <c r="L35" s="233" t="s">
        <v>83</v>
      </c>
      <c r="M35" s="233" t="s">
        <v>93</v>
      </c>
      <c r="N35" s="233" t="s">
        <v>97</v>
      </c>
      <c r="O35" s="233" t="s">
        <v>16</v>
      </c>
      <c r="P35" s="233" t="s">
        <v>98</v>
      </c>
      <c r="Q35" s="233" t="s">
        <v>112</v>
      </c>
      <c r="R35" s="233" t="s">
        <v>112</v>
      </c>
      <c r="S35" s="233" t="s">
        <v>112</v>
      </c>
      <c r="T35" s="233">
        <v>7</v>
      </c>
      <c r="U35" s="233">
        <v>1</v>
      </c>
      <c r="V35" s="233">
        <v>0</v>
      </c>
      <c r="W35" s="234">
        <v>1</v>
      </c>
    </row>
    <row r="36" spans="1:23" x14ac:dyDescent="0.25">
      <c r="H36" s="231">
        <f t="shared" si="2"/>
        <v>19</v>
      </c>
      <c r="I36" s="232">
        <v>5</v>
      </c>
      <c r="J36" s="233" t="s">
        <v>275</v>
      </c>
      <c r="K36" s="233" t="s">
        <v>87</v>
      </c>
      <c r="L36" s="233" t="s">
        <v>83</v>
      </c>
      <c r="M36" s="233" t="s">
        <v>93</v>
      </c>
      <c r="N36" s="233" t="s">
        <v>91</v>
      </c>
      <c r="O36" s="233" t="s">
        <v>92</v>
      </c>
      <c r="P36" s="233" t="s">
        <v>84</v>
      </c>
      <c r="Q36" s="233" t="s">
        <v>85</v>
      </c>
      <c r="R36" s="233" t="s">
        <v>86</v>
      </c>
      <c r="S36" s="233" t="s">
        <v>86</v>
      </c>
      <c r="T36" s="233">
        <v>9</v>
      </c>
      <c r="U36" s="233">
        <v>0</v>
      </c>
      <c r="V36" s="233">
        <v>1</v>
      </c>
      <c r="W36" s="234">
        <v>15</v>
      </c>
    </row>
    <row r="37" spans="1:23" x14ac:dyDescent="0.25">
      <c r="H37" s="231">
        <f t="shared" si="2"/>
        <v>20</v>
      </c>
      <c r="I37" s="232">
        <v>6</v>
      </c>
      <c r="J37" s="233" t="s">
        <v>80</v>
      </c>
      <c r="K37" s="233" t="s">
        <v>87</v>
      </c>
      <c r="L37" s="233" t="s">
        <v>83</v>
      </c>
      <c r="M37" s="233" t="s">
        <v>107</v>
      </c>
      <c r="N37" s="233" t="s">
        <v>94</v>
      </c>
      <c r="O37" s="233" t="s">
        <v>106</v>
      </c>
      <c r="P37" s="233" t="s">
        <v>95</v>
      </c>
      <c r="Q37" s="233" t="s">
        <v>96</v>
      </c>
      <c r="R37" s="233" t="s">
        <v>112</v>
      </c>
      <c r="S37" s="233" t="s">
        <v>112</v>
      </c>
      <c r="T37" s="233">
        <v>8</v>
      </c>
      <c r="U37" s="233">
        <v>0</v>
      </c>
      <c r="V37" s="233">
        <v>1</v>
      </c>
      <c r="W37" s="234">
        <v>15</v>
      </c>
    </row>
    <row r="38" spans="1:23" x14ac:dyDescent="0.25">
      <c r="H38" s="231">
        <f t="shared" si="2"/>
        <v>21</v>
      </c>
      <c r="I38" s="232">
        <v>7</v>
      </c>
      <c r="J38" s="233" t="s">
        <v>82</v>
      </c>
      <c r="K38" s="233" t="s">
        <v>87</v>
      </c>
      <c r="L38" s="233" t="s">
        <v>83</v>
      </c>
      <c r="M38" s="233" t="s">
        <v>93</v>
      </c>
      <c r="N38" s="233" t="s">
        <v>97</v>
      </c>
      <c r="O38" s="233" t="s">
        <v>99</v>
      </c>
      <c r="P38" s="233" t="s">
        <v>98</v>
      </c>
      <c r="Q38" s="233" t="s">
        <v>112</v>
      </c>
      <c r="R38" s="233" t="s">
        <v>112</v>
      </c>
      <c r="S38" s="233" t="s">
        <v>112</v>
      </c>
      <c r="T38" s="233">
        <v>7</v>
      </c>
      <c r="U38" s="233">
        <v>1</v>
      </c>
      <c r="V38" s="233">
        <v>0</v>
      </c>
      <c r="W38" s="234">
        <v>1</v>
      </c>
    </row>
    <row r="39" spans="1:23" ht="15.75" thickBot="1" x14ac:dyDescent="0.3">
      <c r="H39" s="235">
        <f t="shared" si="2"/>
        <v>22</v>
      </c>
      <c r="I39" s="236">
        <v>8</v>
      </c>
      <c r="J39" s="237"/>
      <c r="K39" s="237"/>
      <c r="L39" s="237"/>
      <c r="M39" s="237"/>
      <c r="N39" s="237"/>
      <c r="O39" s="237"/>
      <c r="P39" s="237"/>
      <c r="Q39" s="237"/>
      <c r="R39" s="237"/>
      <c r="S39" s="237"/>
      <c r="T39" s="237"/>
      <c r="U39" s="237"/>
      <c r="V39" s="237"/>
      <c r="W39" s="238"/>
    </row>
    <row r="40" spans="1:23" x14ac:dyDescent="0.25">
      <c r="G40" s="243" t="s">
        <v>279</v>
      </c>
      <c r="H40" s="239">
        <f t="shared" si="2"/>
        <v>23</v>
      </c>
      <c r="I40" s="153"/>
      <c r="J40" s="156" t="s">
        <v>88</v>
      </c>
      <c r="K40" s="156"/>
      <c r="L40" s="156"/>
      <c r="M40" s="156"/>
      <c r="N40" s="156"/>
      <c r="O40" s="156"/>
      <c r="P40" s="156"/>
      <c r="Q40" s="156"/>
      <c r="R40" s="156"/>
      <c r="S40" s="156"/>
      <c r="T40" s="156" t="s">
        <v>114</v>
      </c>
      <c r="U40" s="156" t="s">
        <v>100</v>
      </c>
      <c r="V40" s="156" t="s">
        <v>80</v>
      </c>
      <c r="W40" s="157" t="s">
        <v>113</v>
      </c>
    </row>
    <row r="41" spans="1:23" x14ac:dyDescent="0.25">
      <c r="H41" s="240">
        <f t="shared" si="2"/>
        <v>24</v>
      </c>
      <c r="I41" s="158"/>
      <c r="J41" s="161" t="s">
        <v>109</v>
      </c>
      <c r="K41" s="161" t="s">
        <v>87</v>
      </c>
      <c r="L41" s="161" t="s">
        <v>83</v>
      </c>
      <c r="M41" s="161" t="s">
        <v>93</v>
      </c>
      <c r="N41" s="161" t="s">
        <v>110</v>
      </c>
      <c r="O41" s="161" t="s">
        <v>111</v>
      </c>
      <c r="P41" s="161"/>
      <c r="Q41" s="161"/>
      <c r="R41" s="161"/>
      <c r="S41" s="161"/>
      <c r="T41" s="161">
        <v>5</v>
      </c>
      <c r="U41" s="161">
        <v>1</v>
      </c>
      <c r="V41" s="161">
        <v>0</v>
      </c>
      <c r="W41" s="162">
        <v>1</v>
      </c>
    </row>
    <row r="42" spans="1:23" x14ac:dyDescent="0.25">
      <c r="H42" s="240">
        <f t="shared" si="2"/>
        <v>25</v>
      </c>
      <c r="I42" s="158"/>
      <c r="J42" s="161"/>
      <c r="K42" s="161" t="s">
        <v>112</v>
      </c>
      <c r="L42" s="161" t="s">
        <v>112</v>
      </c>
      <c r="M42" s="161" t="s">
        <v>112</v>
      </c>
      <c r="N42" s="161" t="s">
        <v>112</v>
      </c>
      <c r="O42" s="161" t="s">
        <v>112</v>
      </c>
      <c r="P42" s="161" t="s">
        <v>112</v>
      </c>
      <c r="Q42" s="161" t="s">
        <v>112</v>
      </c>
      <c r="R42" s="161" t="s">
        <v>112</v>
      </c>
      <c r="S42" s="161" t="s">
        <v>112</v>
      </c>
      <c r="T42" s="161"/>
      <c r="U42" s="161"/>
      <c r="V42" s="161"/>
      <c r="W42" s="162"/>
    </row>
    <row r="43" spans="1:23" x14ac:dyDescent="0.25">
      <c r="H43" s="240">
        <f t="shared" si="2"/>
        <v>26</v>
      </c>
      <c r="I43" s="158">
        <v>1</v>
      </c>
      <c r="J43" s="161" t="s">
        <v>267</v>
      </c>
      <c r="K43" s="161" t="s">
        <v>87</v>
      </c>
      <c r="L43" s="161" t="s">
        <v>83</v>
      </c>
      <c r="M43" s="161" t="s">
        <v>93</v>
      </c>
      <c r="N43" s="161" t="s">
        <v>268</v>
      </c>
      <c r="O43" s="161" t="s">
        <v>269</v>
      </c>
      <c r="P43" s="161" t="s">
        <v>96</v>
      </c>
      <c r="Q43" s="161" t="s">
        <v>112</v>
      </c>
      <c r="R43" s="161" t="s">
        <v>112</v>
      </c>
      <c r="S43" s="161"/>
      <c r="T43" s="161">
        <v>7</v>
      </c>
      <c r="U43" s="161">
        <v>1</v>
      </c>
      <c r="V43" s="161">
        <v>0</v>
      </c>
      <c r="W43" s="162">
        <v>1</v>
      </c>
    </row>
    <row r="44" spans="1:23" x14ac:dyDescent="0.25">
      <c r="H44" s="240">
        <f t="shared" si="2"/>
        <v>27</v>
      </c>
      <c r="I44" s="158">
        <v>2</v>
      </c>
      <c r="J44" s="161" t="s">
        <v>77</v>
      </c>
      <c r="K44" s="161" t="s">
        <v>87</v>
      </c>
      <c r="L44" s="161" t="s">
        <v>83</v>
      </c>
      <c r="M44" s="161" t="s">
        <v>101</v>
      </c>
      <c r="N44" s="161" t="s">
        <v>96</v>
      </c>
      <c r="O44" s="161" t="s">
        <v>112</v>
      </c>
      <c r="P44" s="161" t="s">
        <v>112</v>
      </c>
      <c r="Q44" s="161" t="s">
        <v>112</v>
      </c>
      <c r="R44" s="161" t="s">
        <v>112</v>
      </c>
      <c r="S44" s="161" t="s">
        <v>112</v>
      </c>
      <c r="T44" s="161">
        <v>4</v>
      </c>
      <c r="U44" s="161">
        <v>1</v>
      </c>
      <c r="V44" s="161">
        <v>0</v>
      </c>
      <c r="W44" s="162">
        <v>1</v>
      </c>
    </row>
    <row r="45" spans="1:23" x14ac:dyDescent="0.25">
      <c r="H45" s="240">
        <f t="shared" si="2"/>
        <v>28</v>
      </c>
      <c r="I45" s="158">
        <v>3</v>
      </c>
      <c r="J45" s="161" t="s">
        <v>78</v>
      </c>
      <c r="K45" s="161" t="s">
        <v>87</v>
      </c>
      <c r="L45" s="161" t="s">
        <v>83</v>
      </c>
      <c r="M45" s="161" t="s">
        <v>101</v>
      </c>
      <c r="N45" s="161" t="s">
        <v>102</v>
      </c>
      <c r="O45" s="161" t="s">
        <v>96</v>
      </c>
      <c r="P45" s="161" t="s">
        <v>112</v>
      </c>
      <c r="Q45" s="161" t="s">
        <v>112</v>
      </c>
      <c r="R45" s="161" t="s">
        <v>112</v>
      </c>
      <c r="S45" s="161" t="s">
        <v>112</v>
      </c>
      <c r="T45" s="161">
        <v>6</v>
      </c>
      <c r="U45" s="161">
        <v>1</v>
      </c>
      <c r="V45" s="161">
        <v>0</v>
      </c>
      <c r="W45" s="162">
        <v>1</v>
      </c>
    </row>
    <row r="46" spans="1:23" x14ac:dyDescent="0.25">
      <c r="H46" s="240">
        <f t="shared" si="2"/>
        <v>29</v>
      </c>
      <c r="I46" s="158">
        <v>4</v>
      </c>
      <c r="J46" s="161" t="s">
        <v>275</v>
      </c>
      <c r="K46" s="161" t="s">
        <v>87</v>
      </c>
      <c r="L46" s="161" t="s">
        <v>83</v>
      </c>
      <c r="M46" s="161" t="s">
        <v>93</v>
      </c>
      <c r="N46" s="161" t="s">
        <v>91</v>
      </c>
      <c r="O46" s="161" t="s">
        <v>92</v>
      </c>
      <c r="P46" s="161" t="s">
        <v>84</v>
      </c>
      <c r="Q46" s="161" t="s">
        <v>85</v>
      </c>
      <c r="R46" s="161" t="s">
        <v>86</v>
      </c>
      <c r="S46" s="161" t="s">
        <v>86</v>
      </c>
      <c r="T46" s="161">
        <v>9</v>
      </c>
      <c r="U46" s="161">
        <v>0</v>
      </c>
      <c r="V46" s="161">
        <v>1</v>
      </c>
      <c r="W46" s="162">
        <v>15</v>
      </c>
    </row>
    <row r="47" spans="1:23" x14ac:dyDescent="0.25">
      <c r="H47" s="240">
        <f t="shared" si="2"/>
        <v>30</v>
      </c>
      <c r="I47" s="158">
        <v>5</v>
      </c>
      <c r="J47" s="161" t="s">
        <v>80</v>
      </c>
      <c r="K47" s="161" t="s">
        <v>87</v>
      </c>
      <c r="L47" s="161" t="s">
        <v>83</v>
      </c>
      <c r="M47" s="161" t="s">
        <v>107</v>
      </c>
      <c r="N47" s="161" t="s">
        <v>94</v>
      </c>
      <c r="O47" s="161" t="s">
        <v>106</v>
      </c>
      <c r="P47" s="161" t="s">
        <v>95</v>
      </c>
      <c r="Q47" s="161" t="s">
        <v>96</v>
      </c>
      <c r="R47" s="161" t="s">
        <v>112</v>
      </c>
      <c r="S47" s="161" t="s">
        <v>112</v>
      </c>
      <c r="T47" s="161">
        <v>8</v>
      </c>
      <c r="U47" s="161">
        <v>0</v>
      </c>
      <c r="V47" s="161">
        <v>1</v>
      </c>
      <c r="W47" s="162">
        <v>15</v>
      </c>
    </row>
    <row r="48" spans="1:23" x14ac:dyDescent="0.25">
      <c r="H48" s="240">
        <f t="shared" si="2"/>
        <v>31</v>
      </c>
      <c r="I48" s="158">
        <v>6</v>
      </c>
      <c r="J48" s="161"/>
      <c r="K48" s="161"/>
      <c r="L48" s="161"/>
      <c r="M48" s="161"/>
      <c r="N48" s="161"/>
      <c r="O48" s="161"/>
      <c r="P48" s="161"/>
      <c r="Q48" s="161"/>
      <c r="R48" s="161"/>
      <c r="S48" s="161"/>
      <c r="T48" s="161"/>
      <c r="U48" s="161"/>
      <c r="V48" s="161"/>
      <c r="W48" s="162"/>
    </row>
    <row r="49" spans="8:23" x14ac:dyDescent="0.25">
      <c r="H49" s="240">
        <f t="shared" si="2"/>
        <v>32</v>
      </c>
      <c r="I49" s="158">
        <v>7</v>
      </c>
      <c r="J49" s="161"/>
      <c r="K49" s="161"/>
      <c r="L49" s="161"/>
      <c r="M49" s="161"/>
      <c r="N49" s="161"/>
      <c r="O49" s="161"/>
      <c r="P49" s="161"/>
      <c r="Q49" s="161"/>
      <c r="R49" s="161"/>
      <c r="S49" s="161"/>
      <c r="T49" s="161"/>
      <c r="U49" s="161"/>
      <c r="V49" s="161"/>
      <c r="W49" s="162"/>
    </row>
    <row r="50" spans="8:23" ht="15.75" thickBot="1" x14ac:dyDescent="0.3">
      <c r="H50" s="241">
        <f t="shared" si="2"/>
        <v>33</v>
      </c>
      <c r="I50" s="163">
        <v>8</v>
      </c>
      <c r="J50" s="166"/>
      <c r="K50" s="166"/>
      <c r="L50" s="166"/>
      <c r="M50" s="166"/>
      <c r="N50" s="166"/>
      <c r="O50" s="166"/>
      <c r="P50" s="166"/>
      <c r="Q50" s="166"/>
      <c r="R50" s="166"/>
      <c r="S50" s="166"/>
      <c r="T50" s="166"/>
      <c r="U50" s="166"/>
      <c r="V50" s="166"/>
      <c r="W50" s="167"/>
    </row>
    <row r="56" spans="8:23" x14ac:dyDescent="0.25">
      <c r="J56" s="55" t="s">
        <v>133</v>
      </c>
      <c r="L56" s="55" t="s">
        <v>164</v>
      </c>
      <c r="N56" s="55" t="s">
        <v>172</v>
      </c>
      <c r="O56" s="55" t="s">
        <v>177</v>
      </c>
    </row>
    <row r="57" spans="8:23" x14ac:dyDescent="0.25">
      <c r="J57" s="193" t="s">
        <v>134</v>
      </c>
      <c r="L57" s="55" t="s">
        <v>165</v>
      </c>
      <c r="N57" s="94" t="s">
        <v>173</v>
      </c>
      <c r="O57" s="65" t="s">
        <v>178</v>
      </c>
      <c r="P57" s="71" t="s">
        <v>174</v>
      </c>
      <c r="Q57" s="71"/>
      <c r="R57" s="71"/>
      <c r="S57" s="72"/>
    </row>
    <row r="58" spans="8:23" x14ac:dyDescent="0.25">
      <c r="J58" s="193" t="s">
        <v>135</v>
      </c>
      <c r="L58" s="55" t="s">
        <v>166</v>
      </c>
      <c r="N58" s="95" t="s">
        <v>180</v>
      </c>
      <c r="O58" s="66" t="s">
        <v>5</v>
      </c>
      <c r="P58" s="73" t="s">
        <v>175</v>
      </c>
      <c r="Q58" s="73"/>
      <c r="R58" s="73"/>
      <c r="S58" s="74"/>
    </row>
    <row r="59" spans="8:23" x14ac:dyDescent="0.25">
      <c r="J59" s="193" t="s">
        <v>136</v>
      </c>
      <c r="L59" s="55" t="s">
        <v>167</v>
      </c>
      <c r="N59" s="75"/>
      <c r="O59" s="67" t="s">
        <v>5</v>
      </c>
      <c r="P59" s="76" t="s">
        <v>186</v>
      </c>
      <c r="Q59" s="76"/>
      <c r="R59" s="76"/>
      <c r="S59" s="77"/>
    </row>
    <row r="60" spans="8:23" x14ac:dyDescent="0.25">
      <c r="J60" s="193" t="s">
        <v>137</v>
      </c>
      <c r="L60" s="55" t="s">
        <v>209</v>
      </c>
      <c r="N60" s="75"/>
      <c r="O60" s="67" t="s">
        <v>4</v>
      </c>
      <c r="P60" s="76" t="s">
        <v>176</v>
      </c>
      <c r="Q60" s="76"/>
      <c r="R60" s="76"/>
      <c r="S60" s="77"/>
    </row>
    <row r="61" spans="8:23" x14ac:dyDescent="0.25">
      <c r="J61" s="193" t="s">
        <v>138</v>
      </c>
      <c r="L61" s="55" t="s">
        <v>210</v>
      </c>
      <c r="N61" s="75"/>
      <c r="O61" s="67" t="s">
        <v>5</v>
      </c>
      <c r="P61" s="76" t="s">
        <v>179</v>
      </c>
      <c r="Q61" s="76"/>
      <c r="R61" s="76"/>
      <c r="S61" s="77"/>
    </row>
    <row r="62" spans="8:23" x14ac:dyDescent="0.25">
      <c r="J62" s="193" t="s">
        <v>139</v>
      </c>
      <c r="N62" s="75"/>
      <c r="O62" s="67" t="s">
        <v>5</v>
      </c>
      <c r="P62" s="76" t="s">
        <v>183</v>
      </c>
      <c r="Q62" s="76"/>
      <c r="R62" s="76"/>
      <c r="S62" s="77"/>
    </row>
    <row r="63" spans="8:23" x14ac:dyDescent="0.25">
      <c r="J63" s="193" t="s">
        <v>140</v>
      </c>
      <c r="N63" s="75"/>
      <c r="O63" s="67" t="s">
        <v>5</v>
      </c>
      <c r="P63" s="76" t="s">
        <v>184</v>
      </c>
      <c r="Q63" s="76"/>
      <c r="R63" s="76"/>
      <c r="S63" s="77"/>
    </row>
    <row r="64" spans="8:23" x14ac:dyDescent="0.25">
      <c r="J64" s="193" t="s">
        <v>141</v>
      </c>
      <c r="N64" s="78"/>
      <c r="O64" s="68" t="s">
        <v>5</v>
      </c>
      <c r="P64" s="79" t="s">
        <v>185</v>
      </c>
      <c r="Q64" s="79"/>
      <c r="R64" s="79"/>
      <c r="S64" s="80"/>
    </row>
    <row r="65" spans="10:19" x14ac:dyDescent="0.25">
      <c r="J65" s="193" t="s">
        <v>142</v>
      </c>
      <c r="N65" s="84" t="s">
        <v>193</v>
      </c>
      <c r="O65" s="85" t="s">
        <v>5</v>
      </c>
      <c r="P65" s="86" t="s">
        <v>188</v>
      </c>
      <c r="Q65" s="86"/>
      <c r="R65" s="86"/>
      <c r="S65" s="87"/>
    </row>
    <row r="66" spans="10:19" x14ac:dyDescent="0.25">
      <c r="J66" s="193" t="s">
        <v>143</v>
      </c>
      <c r="N66" s="88"/>
      <c r="O66" s="82" t="s">
        <v>5</v>
      </c>
      <c r="P66" s="83" t="s">
        <v>191</v>
      </c>
      <c r="Q66" s="83"/>
      <c r="R66" s="83"/>
      <c r="S66" s="89"/>
    </row>
    <row r="67" spans="10:19" x14ac:dyDescent="0.25">
      <c r="J67" s="193" t="s">
        <v>144</v>
      </c>
      <c r="N67" s="90"/>
      <c r="O67" s="91" t="s">
        <v>5</v>
      </c>
      <c r="P67" s="92" t="s">
        <v>192</v>
      </c>
      <c r="Q67" s="92"/>
      <c r="R67" s="92"/>
      <c r="S67" s="93"/>
    </row>
    <row r="68" spans="10:19" x14ac:dyDescent="0.25">
      <c r="J68" s="193" t="s">
        <v>145</v>
      </c>
      <c r="L68" s="196" t="s">
        <v>195</v>
      </c>
      <c r="P68" s="69" t="s">
        <v>199</v>
      </c>
    </row>
    <row r="69" spans="10:19" x14ac:dyDescent="0.25">
      <c r="J69" s="193" t="s">
        <v>146</v>
      </c>
      <c r="L69" s="196" t="s">
        <v>196</v>
      </c>
      <c r="P69" s="69" t="s">
        <v>200</v>
      </c>
    </row>
    <row r="70" spans="10:19" x14ac:dyDescent="0.25">
      <c r="J70" s="193" t="s">
        <v>147</v>
      </c>
      <c r="L70" s="196" t="s">
        <v>197</v>
      </c>
    </row>
    <row r="71" spans="10:19" x14ac:dyDescent="0.25">
      <c r="J71" s="193" t="s">
        <v>148</v>
      </c>
      <c r="L71" s="196" t="s">
        <v>198</v>
      </c>
    </row>
    <row r="72" spans="10:19" x14ac:dyDescent="0.25">
      <c r="J72" s="193" t="s">
        <v>149</v>
      </c>
    </row>
    <row r="73" spans="10:19" x14ac:dyDescent="0.25">
      <c r="J73" s="193" t="s">
        <v>150</v>
      </c>
    </row>
    <row r="74" spans="10:19" x14ac:dyDescent="0.25">
      <c r="J74" s="193" t="s">
        <v>151</v>
      </c>
    </row>
    <row r="75" spans="10:19" x14ac:dyDescent="0.25">
      <c r="J75" s="193" t="s">
        <v>152</v>
      </c>
    </row>
    <row r="76" spans="10:19" x14ac:dyDescent="0.25">
      <c r="J76" s="193" t="s">
        <v>153</v>
      </c>
    </row>
    <row r="77" spans="10:19" x14ac:dyDescent="0.25">
      <c r="J77" s="193" t="s">
        <v>154</v>
      </c>
    </row>
    <row r="78" spans="10:19" x14ac:dyDescent="0.25">
      <c r="J78" s="193" t="s">
        <v>155</v>
      </c>
    </row>
    <row r="79" spans="10:19" x14ac:dyDescent="0.25">
      <c r="J79" s="193" t="s">
        <v>156</v>
      </c>
    </row>
    <row r="80" spans="10:19" x14ac:dyDescent="0.25">
      <c r="J80" s="193" t="s">
        <v>157</v>
      </c>
    </row>
    <row r="81" spans="10:10" x14ac:dyDescent="0.25">
      <c r="J81" s="193" t="s">
        <v>158</v>
      </c>
    </row>
    <row r="82" spans="10:10" x14ac:dyDescent="0.25">
      <c r="J82" s="193" t="s">
        <v>159</v>
      </c>
    </row>
    <row r="83" spans="10:10" x14ac:dyDescent="0.25">
      <c r="J83" s="193" t="s">
        <v>160</v>
      </c>
    </row>
    <row r="84" spans="10:10" x14ac:dyDescent="0.25">
      <c r="J84" s="193" t="s">
        <v>161</v>
      </c>
    </row>
    <row r="85" spans="10:10" x14ac:dyDescent="0.25">
      <c r="J85" s="193" t="s">
        <v>162</v>
      </c>
    </row>
  </sheetData>
  <sheetProtection algorithmName="SHA-512" hashValue="mPMmQ/x8/oA1wACodXmDe11v8jE1C0ADbeQdk7/5IrVXQWZy+D6PHLbUxvvNCVNV0ULAYjtzxgViUsVRJNJjBg==" saltValue="D30gIVM5ACB6jGOMQWVHqA==" spinCount="100000" sheet="1" objects="1" scenarios="1" selectLockedCells="1" selectUnlockedCells="1"/>
  <sortState ref="B3:F32">
    <sortCondition ref="B3:B3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Main</vt:lpstr>
      <vt:lpstr>Page_2_Cost_Details</vt:lpstr>
      <vt:lpstr>RefData</vt:lpstr>
      <vt:lpstr>Main!Print_Area</vt:lpstr>
      <vt:lpstr>Page_2_Cost_Details!Print_Area</vt:lpstr>
    </vt:vector>
  </TitlesOfParts>
  <Company>United States Army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Briggs</dc:creator>
  <cp:lastModifiedBy>Jennifer KAUFFMAN</cp:lastModifiedBy>
  <cp:lastPrinted>2019-03-05T17:29:41Z</cp:lastPrinted>
  <dcterms:created xsi:type="dcterms:W3CDTF">2018-01-31T21:28:14Z</dcterms:created>
  <dcterms:modified xsi:type="dcterms:W3CDTF">2019-04-04T12:06:38Z</dcterms:modified>
</cp:coreProperties>
</file>